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F34" i="7" l="1"/>
  <c r="H34" i="7" s="1"/>
  <c r="G34" i="7"/>
  <c r="I34" i="7"/>
  <c r="I40" i="7" s="1"/>
  <c r="J34" i="7"/>
  <c r="L34" i="7"/>
  <c r="L40" i="7" s="1"/>
  <c r="M34" i="7"/>
  <c r="N34" i="7"/>
  <c r="O34" i="7"/>
  <c r="P34" i="7"/>
  <c r="Q34" i="7" s="1"/>
  <c r="R34" i="7"/>
  <c r="R40" i="7" s="1"/>
  <c r="S34" i="7"/>
  <c r="E34" i="7"/>
  <c r="E40" i="7" s="1"/>
  <c r="S40" i="7"/>
  <c r="O40" i="7"/>
  <c r="M40" i="7"/>
  <c r="J40" i="7"/>
  <c r="G40" i="7"/>
  <c r="S18" i="7"/>
  <c r="S39" i="7" s="1"/>
  <c r="R18" i="7"/>
  <c r="R39" i="7" s="1"/>
  <c r="P18" i="7"/>
  <c r="P39" i="7" s="1"/>
  <c r="O18" i="7"/>
  <c r="M18" i="7"/>
  <c r="M39" i="7" s="1"/>
  <c r="L18" i="7"/>
  <c r="L39" i="7" s="1"/>
  <c r="J18" i="7"/>
  <c r="J39" i="7" s="1"/>
  <c r="I18" i="7"/>
  <c r="G18" i="7"/>
  <c r="G39" i="7" s="1"/>
  <c r="F18" i="7"/>
  <c r="F39" i="7" s="1"/>
  <c r="E18" i="7"/>
  <c r="E39" i="7" s="1"/>
  <c r="P40" i="7" l="1"/>
  <c r="K34" i="7"/>
  <c r="T34" i="7"/>
  <c r="T40" i="7" s="1"/>
  <c r="F40" i="7"/>
  <c r="K18" i="7"/>
  <c r="K39" i="7" s="1"/>
  <c r="Q18" i="7"/>
  <c r="Q39" i="7" s="1"/>
  <c r="H18" i="7"/>
  <c r="H39" i="7" s="1"/>
  <c r="N18" i="7"/>
  <c r="N39" i="7" s="1"/>
  <c r="T18" i="7"/>
  <c r="T39" i="7" s="1"/>
  <c r="K40" i="7"/>
  <c r="Q40" i="7"/>
  <c r="I39" i="7"/>
  <c r="O39" i="7"/>
  <c r="H40" i="7"/>
  <c r="N40" i="7"/>
  <c r="AH75" i="1"/>
  <c r="AH72" i="1"/>
  <c r="AH46" i="1" l="1"/>
  <c r="AH50" i="1"/>
  <c r="AH51" i="1"/>
  <c r="AH52" i="1"/>
  <c r="AH53" i="1"/>
  <c r="AH54" i="1"/>
  <c r="AH55" i="1"/>
  <c r="AH56" i="1"/>
  <c r="AH58" i="1"/>
  <c r="AN43" i="1"/>
  <c r="K51" i="1"/>
  <c r="J51" i="1"/>
  <c r="I51" i="1"/>
  <c r="H51" i="1"/>
  <c r="K50" i="1"/>
  <c r="J50" i="1"/>
  <c r="I50" i="1"/>
  <c r="H50" i="1"/>
  <c r="H49" i="1"/>
  <c r="I49" i="1"/>
  <c r="J49" i="1"/>
  <c r="K49" i="1"/>
  <c r="AN42" i="1" l="1"/>
  <c r="AN41" i="1"/>
  <c r="AN40" i="1"/>
  <c r="AN39" i="1"/>
  <c r="K48" i="1" l="1"/>
  <c r="J48" i="1"/>
  <c r="I48" i="1"/>
  <c r="H48" i="1"/>
  <c r="E22" i="1" l="1"/>
  <c r="O13" i="6" l="1"/>
  <c r="N13" i="6"/>
  <c r="M13" i="6"/>
  <c r="L13" i="6"/>
  <c r="O12" i="6"/>
  <c r="N12" i="6"/>
  <c r="M12" i="6"/>
  <c r="L12" i="6"/>
  <c r="J13" i="6"/>
  <c r="K6" i="6"/>
  <c r="K5" i="6"/>
  <c r="K4" i="6"/>
  <c r="W5" i="6"/>
  <c r="W4" i="6"/>
  <c r="K12" i="6"/>
  <c r="K15" i="6" s="1"/>
  <c r="AS9" i="6"/>
  <c r="AQ9" i="6"/>
  <c r="AP9" i="6"/>
  <c r="AO9" i="6"/>
  <c r="G14" i="6" s="1"/>
  <c r="AN9" i="6"/>
  <c r="AM9" i="6"/>
  <c r="E14" i="6" s="1"/>
  <c r="AG9" i="6"/>
  <c r="AF9" i="6"/>
  <c r="AE9" i="6"/>
  <c r="AD9" i="6"/>
  <c r="H14" i="6" s="1"/>
  <c r="M14" i="6" s="1"/>
  <c r="AC9" i="6"/>
  <c r="AB9" i="6"/>
  <c r="F14" i="6" s="1"/>
  <c r="AA9" i="6"/>
  <c r="U9" i="6"/>
  <c r="T9" i="6"/>
  <c r="S9" i="6"/>
  <c r="R9" i="6"/>
  <c r="Q9" i="6"/>
  <c r="I9" i="6"/>
  <c r="I13" i="6" s="1"/>
  <c r="H9" i="6"/>
  <c r="H13" i="6" s="1"/>
  <c r="H15" i="6" s="1"/>
  <c r="G9" i="6"/>
  <c r="G13" i="6" s="1"/>
  <c r="F9" i="6"/>
  <c r="F13" i="6" s="1"/>
  <c r="F15" i="6" s="1"/>
  <c r="E9" i="6"/>
  <c r="E13" i="6" s="1"/>
  <c r="K9" i="6" l="1"/>
  <c r="J9" i="6" s="1"/>
  <c r="W9" i="6"/>
  <c r="V9" i="6" s="1"/>
  <c r="E15" i="6"/>
  <c r="M15" i="6" s="1"/>
  <c r="K14" i="6"/>
  <c r="N14" i="6"/>
  <c r="L14" i="6"/>
  <c r="G15" i="6"/>
  <c r="I14" i="6"/>
  <c r="I15" i="6" s="1"/>
  <c r="K13" i="6" l="1"/>
  <c r="L15" i="6"/>
  <c r="N15" i="6"/>
  <c r="O15" i="6"/>
  <c r="J15" i="6"/>
  <c r="J14" i="6"/>
  <c r="O14" i="6"/>
  <c r="Y22" i="1"/>
  <c r="X22" i="1"/>
  <c r="W22" i="1"/>
  <c r="V22" i="1"/>
  <c r="U22" i="1"/>
  <c r="O12" i="3" l="1"/>
  <c r="M12" i="3"/>
  <c r="I12" i="3"/>
  <c r="G12" i="3"/>
  <c r="AQ22" i="1"/>
  <c r="AP22" i="1"/>
  <c r="AO22" i="1"/>
  <c r="AN22" i="1"/>
  <c r="AM22" i="1"/>
  <c r="AL22" i="1"/>
  <c r="M22" i="1"/>
  <c r="L22" i="1"/>
  <c r="K22" i="1"/>
  <c r="J22" i="1"/>
  <c r="I22" i="1"/>
  <c r="H22" i="1"/>
  <c r="G22" i="1"/>
  <c r="F22" i="1"/>
  <c r="O13" i="1"/>
  <c r="O12" i="1"/>
  <c r="O11" i="1"/>
  <c r="O10" i="1"/>
  <c r="O8" i="1"/>
  <c r="O7" i="1"/>
  <c r="O22" i="1" l="1"/>
  <c r="N22" i="1" s="1"/>
  <c r="D24" i="1"/>
  <c r="I28" i="1" l="1"/>
  <c r="N28" i="1" s="1"/>
  <c r="Z22" i="1" s="1"/>
  <c r="H28" i="1"/>
  <c r="G28" i="1"/>
  <c r="F28" i="1"/>
  <c r="E28" i="1"/>
  <c r="I27" i="1"/>
  <c r="H27" i="1"/>
  <c r="G27" i="1"/>
  <c r="F27" i="1"/>
  <c r="E27" i="1"/>
  <c r="L27" i="1" l="1"/>
  <c r="K28" i="1"/>
  <c r="N27" i="1"/>
  <c r="O27" i="1"/>
  <c r="M27" i="1"/>
  <c r="K27" i="1"/>
  <c r="L28" i="1"/>
  <c r="M28" i="1"/>
  <c r="O30" i="1" l="1"/>
  <c r="H30" i="1"/>
  <c r="G30" i="1" l="1"/>
  <c r="F30" i="1"/>
  <c r="E30" i="1"/>
  <c r="L30" i="1" s="1"/>
  <c r="AA22" i="1"/>
  <c r="I30" i="1" l="1"/>
  <c r="K30" i="1"/>
  <c r="N30" i="1" l="1"/>
  <c r="M30" i="1"/>
</calcChain>
</file>

<file path=xl/sharedStrings.xml><?xml version="1.0" encoding="utf-8"?>
<sst xmlns="http://schemas.openxmlformats.org/spreadsheetml/2006/main" count="1084" uniqueCount="470">
  <si>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</si>
  <si>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</si>
  <si>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</si>
  <si>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</si>
  <si>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</si>
  <si>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</si>
  <si>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</si>
  <si>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</si>
  <si>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</si>
  <si>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</si>
  <si>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</si>
  <si>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</si>
  <si>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</si>
  <si>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</si>
  <si>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</si>
  <si>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</si>
  <si>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</si>
  <si>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</si>
  <si>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</si>
  <si>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</si>
  <si>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</si>
  <si>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</si>
  <si>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</si>
  <si>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</si>
  <si>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</si>
  <si>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</si>
  <si>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</si>
  <si>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</si>
  <si>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</si>
  <si>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</si>
  <si>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</si>
  <si>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</si>
  <si>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</si>
  <si>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</si>
  <si>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</si>
  <si>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</si>
  <si>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</si>
  <si>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</si>
  <si>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</si>
  <si>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</si>
  <si>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</si>
  <si>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</si>
  <si>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</si>
  <si>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</si>
  <si>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</si>
  <si>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</si>
  <si>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</si>
  <si>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</si>
  <si>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</si>
  <si>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</si>
  <si>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</si>
  <si>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</si>
  <si>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</si>
  <si>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</si>
  <si>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</si>
  <si>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</si>
  <si>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</si>
  <si>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</si>
  <si>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</si>
  <si>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</si>
  <si>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1.  ottelu</t>
  </si>
  <si>
    <t>Länsi</t>
  </si>
  <si>
    <t>YKKÖSPESIS</t>
  </si>
  <si>
    <t>2.</t>
  </si>
  <si>
    <t>1.</t>
  </si>
  <si>
    <t>3.</t>
  </si>
  <si>
    <t>ykköspesis</t>
  </si>
  <si>
    <t>10.</t>
  </si>
  <si>
    <t>hSM</t>
  </si>
  <si>
    <t>Seurat</t>
  </si>
  <si>
    <t>MIEHET</t>
  </si>
  <si>
    <t>jok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</si>
  <si>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</si>
  <si>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</si>
  <si>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</si>
  <si>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</si>
  <si>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</si>
  <si>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</si>
  <si>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</si>
  <si>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</si>
  <si>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</si>
  <si>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>A - POJAT</t>
  </si>
  <si>
    <t xml:space="preserve">  1-2  (1-2, 1-0, 0-1)</t>
  </si>
  <si>
    <t>6/8</t>
  </si>
  <si>
    <t>1/1</t>
  </si>
  <si>
    <t>4/5</t>
  </si>
  <si>
    <t>1/2</t>
  </si>
  <si>
    <t>2/3</t>
  </si>
  <si>
    <t>0/1</t>
  </si>
  <si>
    <t>0/2</t>
  </si>
  <si>
    <t>8.</t>
  </si>
  <si>
    <t>9.</t>
  </si>
  <si>
    <t>NJ</t>
  </si>
  <si>
    <t>NJ = Nurmon Jymy  (1925)</t>
  </si>
  <si>
    <t>5/7</t>
  </si>
  <si>
    <t>2/2</t>
  </si>
  <si>
    <t>VM</t>
  </si>
  <si>
    <t>VM = Vaasan Maila  (1933)</t>
  </si>
  <si>
    <t>Jukka-Pekka Vainionpää</t>
  </si>
  <si>
    <t>7.1.1990   Vaasa</t>
  </si>
  <si>
    <t>11.</t>
  </si>
  <si>
    <t>YKV</t>
  </si>
  <si>
    <t>PattU</t>
  </si>
  <si>
    <t>JymyJussit</t>
  </si>
  <si>
    <t>Vaasan Mailan Juniorit,  kasvattajaseura</t>
  </si>
  <si>
    <t>YKV = Ylistaron Kilpa-Veljet  (1945)</t>
  </si>
  <si>
    <t>PattU = Pattijoen Urheilijat  (1928)</t>
  </si>
  <si>
    <t>JymyJussit = Seinäjoen JymyJussit  (2012)</t>
  </si>
  <si>
    <t>14.05. 2009  NJ - PattU  0-2  (0-1, 0-4)</t>
  </si>
  <si>
    <t>11.06. 2009  NJ - Tahko  2-1  (6-7, 4-0, 1-0)</t>
  </si>
  <si>
    <t xml:space="preserve">  19 v   4 kk   7 pv</t>
  </si>
  <si>
    <t>2.  ottelu</t>
  </si>
  <si>
    <t xml:space="preserve">  19 v   5 kk   4 pv</t>
  </si>
  <si>
    <t xml:space="preserve"> KL-%</t>
  </si>
  <si>
    <t>22.07. 2012  Sotkamo</t>
  </si>
  <si>
    <t xml:space="preserve">  1-2  (5-1, 5-10, 0-3)</t>
  </si>
  <si>
    <t>Sami Sirviö</t>
  </si>
  <si>
    <t>5214</t>
  </si>
  <si>
    <t>14.07. 2013  Hyvinkää</t>
  </si>
  <si>
    <t xml:space="preserve">  0-2  (1-2, 0-1)</t>
  </si>
  <si>
    <t>Pasi Virtanen</t>
  </si>
  <si>
    <t>5621</t>
  </si>
  <si>
    <t>II p</t>
  </si>
  <si>
    <t>I p</t>
  </si>
  <si>
    <t>02.07. 2017  Imatra</t>
  </si>
  <si>
    <t>22 v  6 kk  15 pv</t>
  </si>
  <si>
    <t>B - POJAT</t>
  </si>
  <si>
    <t>30.06. 2007  Kouvola</t>
  </si>
  <si>
    <t xml:space="preserve">  0-1  (1-3, 3-3)</t>
  </si>
  <si>
    <t>Tommi Joensuu</t>
  </si>
  <si>
    <t>1872</t>
  </si>
  <si>
    <t>28.06. 2008  Raahe</t>
  </si>
  <si>
    <t xml:space="preserve">  2-0  (6-3, 3-0)</t>
  </si>
  <si>
    <t>Taavi Kivipelto</t>
  </si>
  <si>
    <t>1673</t>
  </si>
  <si>
    <t>26.06. 2009  Kuopio</t>
  </si>
  <si>
    <t xml:space="preserve">  1-0  (3-2, 3-3)</t>
  </si>
  <si>
    <t>Tero Tuomela</t>
  </si>
  <si>
    <t>2136</t>
  </si>
  <si>
    <t>02.07. 2010  Helsinki</t>
  </si>
  <si>
    <t xml:space="preserve">  2-0  (8-3, 5-1)</t>
  </si>
  <si>
    <t>Jukka Marttala</t>
  </si>
  <si>
    <t>1572</t>
  </si>
  <si>
    <t>22.07. 2011  Kouvola</t>
  </si>
  <si>
    <t xml:space="preserve">  1-0  (8-8, 10-3)</t>
  </si>
  <si>
    <t>Antti Vehkaperä</t>
  </si>
  <si>
    <t>1308</t>
  </si>
  <si>
    <t>2/4</t>
  </si>
  <si>
    <t>0/5</t>
  </si>
  <si>
    <t>0/4</t>
  </si>
  <si>
    <t>2/6</t>
  </si>
  <si>
    <t>2/5</t>
  </si>
  <si>
    <t>1/3</t>
  </si>
  <si>
    <t>4/8</t>
  </si>
  <si>
    <t>4/7</t>
  </si>
  <si>
    <t xml:space="preserve">  2-1  (1-0, 1-2, 0-0, 1-0)</t>
  </si>
  <si>
    <t>0/6</t>
  </si>
  <si>
    <t>5029</t>
  </si>
  <si>
    <t>3/4</t>
  </si>
  <si>
    <t>10/13</t>
  </si>
  <si>
    <t>4/9</t>
  </si>
  <si>
    <t>7/8</t>
  </si>
  <si>
    <t>4/4</t>
  </si>
  <si>
    <t>5/6</t>
  </si>
  <si>
    <t>2-0  JoMa</t>
  </si>
  <si>
    <t>4-2  KoU</t>
  </si>
  <si>
    <t>0-3  SoJy</t>
  </si>
  <si>
    <t>0-3  ViVe</t>
  </si>
  <si>
    <t>1-3  Tahko</t>
  </si>
  <si>
    <t>Minipudotuspelit;  1-2  KiPa</t>
  </si>
  <si>
    <t xml:space="preserve">      Mitalit</t>
  </si>
  <si>
    <t>1-3  SoJy</t>
  </si>
  <si>
    <t>1/4</t>
  </si>
  <si>
    <t>16/24</t>
  </si>
  <si>
    <t>10/11</t>
  </si>
  <si>
    <t>5/9</t>
  </si>
  <si>
    <t xml:space="preserve">      Runkosarja TOP-30</t>
  </si>
  <si>
    <t>25.</t>
  </si>
  <si>
    <t>20.</t>
  </si>
  <si>
    <t>28.</t>
  </si>
  <si>
    <t>14.</t>
  </si>
  <si>
    <t>13.</t>
  </si>
  <si>
    <t>22.</t>
  </si>
  <si>
    <t>Ylempi loppusarja TOP-10</t>
  </si>
  <si>
    <t>NJ  2</t>
  </si>
  <si>
    <t>suomensarja</t>
  </si>
  <si>
    <t>SUOMENSARJA</t>
  </si>
  <si>
    <t>KAIKKI OTTELUT</t>
  </si>
  <si>
    <t>YHTEENSÄ</t>
  </si>
  <si>
    <t>01.07. 2018  Joensuu</t>
  </si>
  <si>
    <t>0/3</t>
  </si>
  <si>
    <t>4500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</si>
  <si>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</si>
  <si>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</si>
  <si>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</si>
  <si>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</si>
  <si>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</si>
  <si>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</si>
  <si>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</si>
  <si>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</si>
  <si>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2/9</t>
  </si>
  <si>
    <t>1/6</t>
  </si>
  <si>
    <t>Markku Hylkilä</t>
  </si>
  <si>
    <t>4566</t>
  </si>
  <si>
    <t>14/47</t>
  </si>
  <si>
    <t>3/8</t>
  </si>
  <si>
    <t>10/35</t>
  </si>
  <si>
    <t>84.</t>
  </si>
  <si>
    <t>0-3  KPL</t>
  </si>
  <si>
    <t>33.</t>
  </si>
  <si>
    <t xml:space="preserve"> RUNKOSARJA, KA / OTT</t>
  </si>
  <si>
    <t>IKÄ</t>
  </si>
  <si>
    <t>TEHO</t>
  </si>
  <si>
    <t xml:space="preserve"> PLAY OFF,  KA / OTT</t>
  </si>
  <si>
    <t xml:space="preserve"> 1945 - 2010</t>
  </si>
  <si>
    <t xml:space="preserve"> 1945 - 2011</t>
  </si>
  <si>
    <t>254.</t>
  </si>
  <si>
    <t>289.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</si>
  <si>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</si>
  <si>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</si>
  <si>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</si>
  <si>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</si>
  <si>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</si>
  <si>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</si>
  <si>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</si>
  <si>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</si>
  <si>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</si>
  <si>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</si>
  <si>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</si>
  <si>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</si>
  <si>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</si>
  <si>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</si>
  <si>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</si>
  <si>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</si>
  <si>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Lyöjätilasto</t>
  </si>
  <si>
    <t xml:space="preserve"> 1945 - 2009</t>
  </si>
  <si>
    <t>399.</t>
  </si>
  <si>
    <t>362.</t>
  </si>
  <si>
    <t>325.</t>
  </si>
  <si>
    <t>327.</t>
  </si>
  <si>
    <t>306.</t>
  </si>
  <si>
    <t>274.</t>
  </si>
  <si>
    <t>267.</t>
  </si>
  <si>
    <t>90.</t>
  </si>
  <si>
    <t>75.</t>
  </si>
  <si>
    <t>64.</t>
  </si>
  <si>
    <t>60.</t>
  </si>
  <si>
    <t>46.</t>
  </si>
  <si>
    <t>40.</t>
  </si>
  <si>
    <t>471.</t>
  </si>
  <si>
    <t>476.</t>
  </si>
  <si>
    <t>394.</t>
  </si>
  <si>
    <t>401.</t>
  </si>
  <si>
    <t>417.</t>
  </si>
  <si>
    <t>426.</t>
  </si>
  <si>
    <t>431.</t>
  </si>
  <si>
    <t>435.</t>
  </si>
  <si>
    <t>199.</t>
  </si>
  <si>
    <t>177.</t>
  </si>
  <si>
    <t>153.</t>
  </si>
  <si>
    <t>155.</t>
  </si>
  <si>
    <t>141.</t>
  </si>
  <si>
    <t>114.</t>
  </si>
  <si>
    <t>102.</t>
  </si>
  <si>
    <t>87.</t>
  </si>
  <si>
    <t>307.</t>
  </si>
  <si>
    <t>258.</t>
  </si>
  <si>
    <t>261.</t>
  </si>
  <si>
    <t>244.</t>
  </si>
  <si>
    <t>217.</t>
  </si>
  <si>
    <t>208.</t>
  </si>
  <si>
    <t>191.</t>
  </si>
  <si>
    <t>129. ottelu</t>
  </si>
  <si>
    <t>159. ottelu</t>
  </si>
  <si>
    <t>189. ottelu</t>
  </si>
  <si>
    <t>213. ottelu</t>
  </si>
  <si>
    <t>239. ottelu</t>
  </si>
  <si>
    <t>261. ottelu</t>
  </si>
  <si>
    <t>285. ottelu</t>
  </si>
  <si>
    <t xml:space="preserve"> SIJOITUS</t>
  </si>
  <si>
    <t xml:space="preserve"> Tehotilasto</t>
  </si>
  <si>
    <t xml:space="preserve"> Kärkilyöjätilasto</t>
  </si>
  <si>
    <t xml:space="preserve"> Ottelutilasto</t>
  </si>
  <si>
    <t xml:space="preserve">   200</t>
  </si>
  <si>
    <t xml:space="preserve"> Kunnaritilasto</t>
  </si>
  <si>
    <t xml:space="preserve">     20</t>
  </si>
  <si>
    <t xml:space="preserve">     30</t>
  </si>
  <si>
    <t xml:space="preserve">     40</t>
  </si>
  <si>
    <t>306.   21.05. 2017  JymyJussit - Lippo Pesis  2-1</t>
  </si>
  <si>
    <t>27 v   4 kk 14 pv</t>
  </si>
  <si>
    <t>173. ottelu</t>
  </si>
  <si>
    <t>227. ottelu</t>
  </si>
  <si>
    <t>284. ottelu</t>
  </si>
  <si>
    <t xml:space="preserve">  78.   22.05. 2016  JymyJussit - KeKi  2-0</t>
  </si>
  <si>
    <t xml:space="preserve">  37.   11.08. 2017  JymyJussit - KoU  0-2</t>
  </si>
  <si>
    <t xml:space="preserve">  21.   23.07. 2019  JymyJussit - AA  2-0</t>
  </si>
  <si>
    <t xml:space="preserve">   300</t>
  </si>
  <si>
    <t xml:space="preserve">   400</t>
  </si>
  <si>
    <t xml:space="preserve">   500</t>
  </si>
  <si>
    <t xml:space="preserve">   600</t>
  </si>
  <si>
    <t xml:space="preserve">   700</t>
  </si>
  <si>
    <t xml:space="preserve">   800</t>
  </si>
  <si>
    <t xml:space="preserve">   900</t>
  </si>
  <si>
    <t>120.   09.07. 2013  SMJ - KoU  2-0</t>
  </si>
  <si>
    <t>100. ottelu</t>
  </si>
  <si>
    <t xml:space="preserve">  52.   13.07. 2014  ViVe - JymyJussit  1-2</t>
  </si>
  <si>
    <t xml:space="preserve">  31.   17.07. 2015  JymyJussit - Kiri  1-0</t>
  </si>
  <si>
    <t xml:space="preserve">  22.   15.07. 2016  ViVe - JymyJussit  2-0</t>
  </si>
  <si>
    <t xml:space="preserve">  15.   29.06. 2017  JymyJussit - SoJy  0-1</t>
  </si>
  <si>
    <t xml:space="preserve">  11.   06.06. 2018  KoU - JymyJussit  1-0</t>
  </si>
  <si>
    <t xml:space="preserve">  10.   16.08. 2018  JymyJussit - KPL  2-1</t>
  </si>
  <si>
    <t xml:space="preserve">    9.   25.07. 2019  KaMa - JymyJussit  0-2</t>
  </si>
  <si>
    <t>174. ottelu</t>
  </si>
  <si>
    <t>222. ottelu</t>
  </si>
  <si>
    <t xml:space="preserve">  85.   25.06. 2016  PattU - JymyJussit  1-2</t>
  </si>
  <si>
    <t xml:space="preserve">  30.   25.07. 2017  KaMa - JymyJussit  0-2</t>
  </si>
  <si>
    <t xml:space="preserve">  13.   25.07. 2019  KaMa - JymyJussit  0-2</t>
  </si>
  <si>
    <t>150.   16.07. 2017  JymyJussit - JoMa  0-2</t>
  </si>
  <si>
    <t>219. ottelu</t>
  </si>
  <si>
    <t>1576.</t>
  </si>
  <si>
    <t>1116.</t>
  </si>
  <si>
    <t>908.</t>
  </si>
  <si>
    <t>732.</t>
  </si>
  <si>
    <t>609.</t>
  </si>
  <si>
    <t>486.</t>
  </si>
  <si>
    <t>385.</t>
  </si>
  <si>
    <t>310.</t>
  </si>
  <si>
    <t>238.</t>
  </si>
  <si>
    <t>187.</t>
  </si>
  <si>
    <t>151.</t>
  </si>
  <si>
    <t>891.</t>
  </si>
  <si>
    <t>649.</t>
  </si>
  <si>
    <t>549.</t>
  </si>
  <si>
    <t>378.</t>
  </si>
  <si>
    <t>291.</t>
  </si>
  <si>
    <t>192.</t>
  </si>
  <si>
    <t>137.</t>
  </si>
  <si>
    <t>98.</t>
  </si>
  <si>
    <t>898.</t>
  </si>
  <si>
    <t>517.</t>
  </si>
  <si>
    <t>329.</t>
  </si>
  <si>
    <t>202.</t>
  </si>
  <si>
    <t>93.</t>
  </si>
  <si>
    <t>38.</t>
  </si>
  <si>
    <t>19.</t>
  </si>
  <si>
    <t>12.</t>
  </si>
  <si>
    <t>1453.</t>
  </si>
  <si>
    <t>1170.</t>
  </si>
  <si>
    <t>1143.</t>
  </si>
  <si>
    <t>1077.</t>
  </si>
  <si>
    <t>1024.</t>
  </si>
  <si>
    <t>871.</t>
  </si>
  <si>
    <t>798.</t>
  </si>
  <si>
    <t>652.</t>
  </si>
  <si>
    <t>577.</t>
  </si>
  <si>
    <t>489.</t>
  </si>
  <si>
    <t>412.</t>
  </si>
  <si>
    <t>1153.</t>
  </si>
  <si>
    <t>789.</t>
  </si>
  <si>
    <t>586.</t>
  </si>
  <si>
    <t>430.</t>
  </si>
  <si>
    <t>270.</t>
  </si>
  <si>
    <t>159.</t>
  </si>
  <si>
    <t>106.</t>
  </si>
  <si>
    <t>52.</t>
  </si>
  <si>
    <t>26.</t>
  </si>
  <si>
    <t xml:space="preserve"> PLAY OFF, TASASATASET,  ka. / peli</t>
  </si>
  <si>
    <t xml:space="preserve"> RUNKOSARJA, TASASATASET,  ka. / peli</t>
  </si>
  <si>
    <t>YLEISÖENNÄTYS  KOTONA</t>
  </si>
  <si>
    <t>YLEISÖENNÄTYS  VIERAISSA</t>
  </si>
  <si>
    <t>602.   20.08. 2017  SoJy - JymyJussit  2-1</t>
  </si>
  <si>
    <t>167.   29.07. 2018  JymyJussit - ViVe  0-2</t>
  </si>
  <si>
    <t>0-2  SoJy</t>
  </si>
  <si>
    <t>70.</t>
  </si>
  <si>
    <t xml:space="preserve"> 1945 - 2020</t>
  </si>
  <si>
    <t>403.</t>
  </si>
  <si>
    <t>126.</t>
  </si>
  <si>
    <t>142.   23.07. 2020  JymyJussit - KaMa  1-0</t>
  </si>
  <si>
    <t>30 v   6 kk 16 pv</t>
  </si>
  <si>
    <t xml:space="preserve">  1000</t>
  </si>
  <si>
    <t xml:space="preserve">    7.   30.08. 2020  SoJy - JymyJussit  2-0</t>
  </si>
  <si>
    <t>314. ottelu</t>
  </si>
  <si>
    <t xml:space="preserve"> 1979 - 2020</t>
  </si>
  <si>
    <t>30.</t>
  </si>
  <si>
    <t>251.</t>
  </si>
  <si>
    <t>443.</t>
  </si>
  <si>
    <t xml:space="preserve">  2-0  (4-1, 2-1)</t>
  </si>
  <si>
    <t>27.</t>
  </si>
  <si>
    <t xml:space="preserve"> 1945 - 2021</t>
  </si>
  <si>
    <t>ENSIMMÄISET PUDOTUSPELEISSÄ</t>
  </si>
  <si>
    <t>YLEISÖ</t>
  </si>
  <si>
    <t>ENSIMMÄISET RUNKOSARJASSA</t>
  </si>
  <si>
    <t>Vaasan Mailan Juniorit  (1993),  kasvattajaseura</t>
  </si>
  <si>
    <t xml:space="preserve"> KUNNARIT YHDESSÄ OTTELUSSA</t>
  </si>
  <si>
    <t>103.</t>
  </si>
  <si>
    <t>379.</t>
  </si>
  <si>
    <t xml:space="preserve">      PESISPÖRSSI</t>
  </si>
  <si>
    <t>PISTEET</t>
  </si>
  <si>
    <t>KAUSI</t>
  </si>
  <si>
    <t>TÄHDET</t>
  </si>
  <si>
    <t>135.</t>
  </si>
  <si>
    <t>56.</t>
  </si>
  <si>
    <t>65.</t>
  </si>
  <si>
    <t>92.</t>
  </si>
  <si>
    <t xml:space="preserve"> RUNKOSARJA JA YLEMPI LOPPUSARJA</t>
  </si>
  <si>
    <t xml:space="preserve"> KATSOJIA</t>
  </si>
  <si>
    <t xml:space="preserve"> OTTELUT</t>
  </si>
  <si>
    <t xml:space="preserve"> KA / OTT</t>
  </si>
  <si>
    <t>510 244</t>
  </si>
  <si>
    <t>JymyJussit - KaMa  2-0</t>
  </si>
  <si>
    <t>JymyJussit - AA  2-0</t>
  </si>
  <si>
    <t>JymyJussit - KeKi  2-0</t>
  </si>
  <si>
    <t>IPV - JymyJussit  0-2</t>
  </si>
  <si>
    <t>ViVe</t>
  </si>
  <si>
    <t xml:space="preserve">  1100</t>
  </si>
  <si>
    <t xml:space="preserve">    6.   24.05. 2022  KoU - ViVe  1-2</t>
  </si>
  <si>
    <t>345. ottelu</t>
  </si>
  <si>
    <t>6-1-1</t>
  </si>
  <si>
    <t>4-3-0</t>
  </si>
  <si>
    <t>0-2-0</t>
  </si>
  <si>
    <t>1-1-0</t>
  </si>
  <si>
    <t>1-0-0</t>
  </si>
  <si>
    <t>3-1  KiPa</t>
  </si>
  <si>
    <t>3-0  JoMa</t>
  </si>
  <si>
    <t>3-0  Manse PP</t>
  </si>
  <si>
    <t>2/8</t>
  </si>
  <si>
    <t>38.   29.08. 2022  ViVe - JoMa  2-0</t>
  </si>
  <si>
    <t xml:space="preserve">  6.   16.08. 2012  PattU - KoU  2-0</t>
  </si>
  <si>
    <t xml:space="preserve">  1.   07.08. 2012  KoU - PattU  0-1</t>
  </si>
  <si>
    <t>22 v   7 kk   0 pv</t>
  </si>
  <si>
    <t>22 v   7 kk   9 pv</t>
  </si>
  <si>
    <t>32 v   7 kk 22 pv</t>
  </si>
  <si>
    <t xml:space="preserve"> 1945 - 2022</t>
  </si>
  <si>
    <t xml:space="preserve"> 1979 - 2021</t>
  </si>
  <si>
    <t xml:space="preserve"> 1979 - 2022</t>
  </si>
  <si>
    <t xml:space="preserve">     50</t>
  </si>
  <si>
    <t xml:space="preserve">  14.   29.07. 2022  ViVe - KoU  2-0</t>
  </si>
  <si>
    <t>365. ottelu</t>
  </si>
  <si>
    <t>TOP-100     1945-2022</t>
  </si>
  <si>
    <t>78.</t>
  </si>
  <si>
    <t>44.</t>
  </si>
  <si>
    <t xml:space="preserve">   100</t>
  </si>
  <si>
    <t>38. ottelu</t>
  </si>
  <si>
    <t>26.   29.08. 2022  ViVe - JoMa  2-0</t>
  </si>
  <si>
    <t>40. ottelu</t>
  </si>
  <si>
    <t xml:space="preserve"> 66.   25.08. 2022  KiPa - ViVe  0-1</t>
  </si>
  <si>
    <t>36.</t>
  </si>
  <si>
    <t>316.</t>
  </si>
  <si>
    <t>255.</t>
  </si>
  <si>
    <t>456.</t>
  </si>
  <si>
    <t>88.</t>
  </si>
  <si>
    <t>204.</t>
  </si>
  <si>
    <t>277.</t>
  </si>
  <si>
    <t>136.</t>
  </si>
  <si>
    <t xml:space="preserve"> Pudotuspelien arvokkain  2022</t>
  </si>
  <si>
    <t>KÄRKILYÖNNIT RUNKOSARJASSA</t>
  </si>
  <si>
    <t>YHT</t>
  </si>
  <si>
    <t>%</t>
  </si>
  <si>
    <t>17.</t>
  </si>
  <si>
    <t>15.</t>
  </si>
  <si>
    <t>23.</t>
  </si>
  <si>
    <t>21.</t>
  </si>
  <si>
    <t>KÄRKILYÖNNIT YLEMMISSÄ PUDOTUSPELEISSÄ</t>
  </si>
  <si>
    <t>16.</t>
  </si>
  <si>
    <t xml:space="preserve">KÄRKILYÖNNIT </t>
  </si>
  <si>
    <t>RUNKOSARJA</t>
  </si>
  <si>
    <t>PLAY OFF</t>
  </si>
  <si>
    <t>29.</t>
  </si>
  <si>
    <t>VUOSITTAISET SIJOITUKSET  TOP - 30</t>
  </si>
  <si>
    <t xml:space="preserve"> Vuoden pesäpalloilija  2022     &lt;&gt;     Vuoden tulokas  2009     &lt;&gt;     Lyöjäkuningas  2014, 2016, 2018, 2019, 2020, 2022     &lt;&gt;     Tehopelaaja  2014, 2019, 2020, 2022     &lt;&gt;     Vuoden jokeri  2014, 2016, 2019, 2022     &lt;&gt;     Kultainen maila  2016     &lt;&gt;     Kultakypärä  2017, 2019, 2020,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</si>
</sst>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4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65" fontId="4" fillId="3" borderId="8" xfId="1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4" fontId="4" fillId="4" borderId="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right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14" fontId="4" fillId="4" borderId="10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9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1.855468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4" style="61" customWidth="1"/>
    <col min="34" max="34" width="12.85546875" style="61" customWidth="1"/>
    <col min="35" max="35" width="10.85546875" style="61" customWidth="1"/>
    <col min="36" max="36" width="14.42578125" style="61" customWidth="1"/>
    <col min="37" max="37" width="0.7109375" style="61" customWidth="1"/>
    <col min="38" max="38" width="7.28515625" style="61" customWidth="1"/>
    <col min="39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98</v>
      </c>
      <c r="C1" s="6"/>
      <c r="D1" s="7"/>
      <c r="E1" s="100" t="s">
        <v>99</v>
      </c>
      <c r="F1" s="8"/>
      <c r="G1" s="8"/>
      <c r="H1" s="8"/>
      <c r="I1" s="8"/>
      <c r="J1" s="8"/>
      <c r="K1" s="8"/>
      <c r="L1" s="8"/>
      <c r="M1" s="8"/>
      <c r="N1" s="8"/>
      <c r="O1" s="8"/>
      <c r="P1" s="110"/>
      <c r="Q1" s="110"/>
      <c r="R1" s="110"/>
      <c r="S1" s="110"/>
      <c r="T1" s="110"/>
      <c r="U1" s="8"/>
      <c r="V1" s="8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176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183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59" t="s">
        <v>170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68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106">
        <v>2007</v>
      </c>
      <c r="C4" s="106" t="s">
        <v>57</v>
      </c>
      <c r="D4" s="107" t="s">
        <v>96</v>
      </c>
      <c r="E4" s="106"/>
      <c r="F4" s="135" t="s">
        <v>66</v>
      </c>
      <c r="G4" s="109"/>
      <c r="H4" s="62"/>
      <c r="I4" s="106"/>
      <c r="J4" s="106"/>
      <c r="K4" s="106"/>
      <c r="L4" s="106"/>
      <c r="M4" s="106"/>
      <c r="N4" s="108"/>
      <c r="O4" s="25"/>
      <c r="P4" s="19"/>
      <c r="Q4" s="19"/>
      <c r="R4" s="19"/>
      <c r="S4" s="19"/>
      <c r="T4" s="25"/>
      <c r="U4" s="98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98"/>
      <c r="AN4" s="136"/>
      <c r="AO4" s="28"/>
      <c r="AP4" s="30"/>
      <c r="AQ4" s="26"/>
      <c r="AR4" s="40"/>
    </row>
    <row r="5" spans="1:44" s="4" customFormat="1" ht="15" customHeight="1" x14ac:dyDescent="0.25">
      <c r="A5" s="2"/>
      <c r="B5" s="106">
        <v>2008</v>
      </c>
      <c r="C5" s="106" t="s">
        <v>100</v>
      </c>
      <c r="D5" s="107" t="s">
        <v>96</v>
      </c>
      <c r="E5" s="106"/>
      <c r="F5" s="135" t="s">
        <v>66</v>
      </c>
      <c r="G5" s="109"/>
      <c r="H5" s="62"/>
      <c r="I5" s="106"/>
      <c r="J5" s="106"/>
      <c r="K5" s="106"/>
      <c r="L5" s="106"/>
      <c r="M5" s="106"/>
      <c r="N5" s="108"/>
      <c r="O5" s="25"/>
      <c r="P5" s="19"/>
      <c r="Q5" s="19"/>
      <c r="R5" s="19"/>
      <c r="S5" s="19"/>
      <c r="T5" s="25"/>
      <c r="U5" s="98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98"/>
      <c r="AN5" s="136"/>
      <c r="AO5" s="28"/>
      <c r="AP5" s="30"/>
      <c r="AQ5" s="26"/>
      <c r="AR5" s="40"/>
    </row>
    <row r="6" spans="1:44" s="4" customFormat="1" ht="15" customHeight="1" x14ac:dyDescent="0.25">
      <c r="A6" s="2"/>
      <c r="B6" s="106">
        <v>2009</v>
      </c>
      <c r="C6" s="106" t="s">
        <v>91</v>
      </c>
      <c r="D6" s="107" t="s">
        <v>101</v>
      </c>
      <c r="E6" s="106"/>
      <c r="F6" s="135" t="s">
        <v>66</v>
      </c>
      <c r="G6" s="109"/>
      <c r="H6" s="62"/>
      <c r="I6" s="106"/>
      <c r="J6" s="106"/>
      <c r="K6" s="106"/>
      <c r="L6" s="106"/>
      <c r="M6" s="106"/>
      <c r="N6" s="108"/>
      <c r="O6" s="25"/>
      <c r="P6" s="19"/>
      <c r="Q6" s="19"/>
      <c r="R6" s="19"/>
      <c r="S6" s="19"/>
      <c r="T6" s="25"/>
      <c r="U6" s="98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98"/>
      <c r="AN6" s="136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2009</v>
      </c>
      <c r="C7" s="26" t="s">
        <v>67</v>
      </c>
      <c r="D7" s="27" t="s">
        <v>92</v>
      </c>
      <c r="E7" s="26">
        <v>11</v>
      </c>
      <c r="F7" s="26">
        <v>2</v>
      </c>
      <c r="G7" s="26">
        <v>18</v>
      </c>
      <c r="H7" s="26">
        <v>4</v>
      </c>
      <c r="I7" s="26">
        <v>33</v>
      </c>
      <c r="J7" s="26">
        <v>2</v>
      </c>
      <c r="K7" s="26">
        <v>2</v>
      </c>
      <c r="L7" s="26">
        <v>9</v>
      </c>
      <c r="M7" s="26">
        <v>20</v>
      </c>
      <c r="N7" s="29">
        <v>0.434</v>
      </c>
      <c r="O7" s="25">
        <f t="shared" ref="O7:O13" si="0">PRODUCT(I7/N7)</f>
        <v>76.036866359447004</v>
      </c>
      <c r="P7" s="19" t="s">
        <v>177</v>
      </c>
      <c r="Q7" s="19"/>
      <c r="R7" s="19"/>
      <c r="S7" s="19"/>
      <c r="T7" s="25"/>
      <c r="U7" s="98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98"/>
      <c r="AN7" s="136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2010</v>
      </c>
      <c r="C8" s="26" t="s">
        <v>67</v>
      </c>
      <c r="D8" s="98" t="s">
        <v>92</v>
      </c>
      <c r="E8" s="26">
        <v>26</v>
      </c>
      <c r="F8" s="26">
        <v>2</v>
      </c>
      <c r="G8" s="26">
        <v>34</v>
      </c>
      <c r="H8" s="26">
        <v>7</v>
      </c>
      <c r="I8" s="26">
        <v>90</v>
      </c>
      <c r="J8" s="26">
        <v>4</v>
      </c>
      <c r="K8" s="26">
        <v>9</v>
      </c>
      <c r="L8" s="26">
        <v>41</v>
      </c>
      <c r="M8" s="26">
        <v>36</v>
      </c>
      <c r="N8" s="29">
        <v>0.495</v>
      </c>
      <c r="O8" s="25">
        <f t="shared" si="0"/>
        <v>181.81818181818181</v>
      </c>
      <c r="P8" s="19" t="s">
        <v>178</v>
      </c>
      <c r="Q8" s="19"/>
      <c r="R8" s="19" t="s">
        <v>179</v>
      </c>
      <c r="S8" s="19"/>
      <c r="T8" s="25"/>
      <c r="U8" s="98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8"/>
      <c r="AH8" s="98"/>
      <c r="AI8" s="98"/>
      <c r="AJ8" s="98"/>
      <c r="AK8" s="25"/>
      <c r="AL8" s="26"/>
      <c r="AM8" s="98"/>
      <c r="AN8" s="136"/>
      <c r="AO8" s="28"/>
      <c r="AP8" s="30"/>
      <c r="AQ8" s="26"/>
      <c r="AR8" s="40"/>
    </row>
    <row r="9" spans="1:44" s="4" customFormat="1" ht="15" customHeight="1" x14ac:dyDescent="0.25">
      <c r="A9" s="2"/>
      <c r="B9" s="160">
        <v>2011</v>
      </c>
      <c r="C9" s="160" t="s">
        <v>90</v>
      </c>
      <c r="D9" s="161" t="s">
        <v>184</v>
      </c>
      <c r="E9" s="160"/>
      <c r="F9" s="163" t="s">
        <v>185</v>
      </c>
      <c r="G9" s="160"/>
      <c r="H9" s="160"/>
      <c r="I9" s="160"/>
      <c r="J9" s="160"/>
      <c r="K9" s="160"/>
      <c r="L9" s="160"/>
      <c r="M9" s="160"/>
      <c r="N9" s="162"/>
      <c r="O9" s="25"/>
      <c r="P9" s="19"/>
      <c r="Q9" s="19"/>
      <c r="R9" s="19"/>
      <c r="S9" s="19"/>
      <c r="T9" s="25"/>
      <c r="U9" s="98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8"/>
      <c r="AH9" s="98"/>
      <c r="AI9" s="98"/>
      <c r="AJ9" s="98"/>
      <c r="AK9" s="25"/>
      <c r="AL9" s="26"/>
      <c r="AM9" s="98"/>
      <c r="AN9" s="13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2011</v>
      </c>
      <c r="C10" s="26" t="s">
        <v>91</v>
      </c>
      <c r="D10" s="27" t="s">
        <v>92</v>
      </c>
      <c r="E10" s="26">
        <v>24</v>
      </c>
      <c r="F10" s="26">
        <v>1</v>
      </c>
      <c r="G10" s="26">
        <v>38</v>
      </c>
      <c r="H10" s="26">
        <v>2</v>
      </c>
      <c r="I10" s="26">
        <v>74</v>
      </c>
      <c r="J10" s="26">
        <v>0</v>
      </c>
      <c r="K10" s="26">
        <v>9</v>
      </c>
      <c r="L10" s="26">
        <v>26</v>
      </c>
      <c r="M10" s="26">
        <v>39</v>
      </c>
      <c r="N10" s="29">
        <v>0.42499999999999999</v>
      </c>
      <c r="O10" s="25">
        <f t="shared" si="0"/>
        <v>174.11764705882354</v>
      </c>
      <c r="P10" s="19" t="s">
        <v>180</v>
      </c>
      <c r="Q10" s="19"/>
      <c r="R10" s="19"/>
      <c r="S10" s="19"/>
      <c r="T10" s="25"/>
      <c r="U10" s="98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8"/>
      <c r="AH10" s="98"/>
      <c r="AI10" s="98"/>
      <c r="AJ10" s="98"/>
      <c r="AK10" s="25"/>
      <c r="AL10" s="26"/>
      <c r="AM10" s="98"/>
      <c r="AN10" s="13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2012</v>
      </c>
      <c r="C11" s="26" t="s">
        <v>65</v>
      </c>
      <c r="D11" s="98" t="s">
        <v>102</v>
      </c>
      <c r="E11" s="26">
        <v>22</v>
      </c>
      <c r="F11" s="26">
        <v>2</v>
      </c>
      <c r="G11" s="26">
        <v>48</v>
      </c>
      <c r="H11" s="26">
        <v>4</v>
      </c>
      <c r="I11" s="26">
        <v>74</v>
      </c>
      <c r="J11" s="26">
        <v>0</v>
      </c>
      <c r="K11" s="26">
        <v>3</v>
      </c>
      <c r="L11" s="26">
        <v>21</v>
      </c>
      <c r="M11" s="26">
        <v>50</v>
      </c>
      <c r="N11" s="29">
        <v>0.433</v>
      </c>
      <c r="O11" s="25">
        <f t="shared" si="0"/>
        <v>170.90069284064666</v>
      </c>
      <c r="P11" s="19" t="s">
        <v>90</v>
      </c>
      <c r="Q11" s="19"/>
      <c r="R11" s="19" t="s">
        <v>181</v>
      </c>
      <c r="S11" s="19"/>
      <c r="T11" s="25"/>
      <c r="U11" s="26">
        <v>11</v>
      </c>
      <c r="V11" s="26">
        <v>0</v>
      </c>
      <c r="W11" s="28">
        <v>28</v>
      </c>
      <c r="X11" s="26">
        <v>1</v>
      </c>
      <c r="Y11" s="26">
        <v>46</v>
      </c>
      <c r="Z11" s="29">
        <v>0.50600000000000001</v>
      </c>
      <c r="AA11" s="25"/>
      <c r="AB11" s="26" t="s">
        <v>63</v>
      </c>
      <c r="AC11" s="19"/>
      <c r="AD11" s="19" t="s">
        <v>56</v>
      </c>
      <c r="AE11" s="19"/>
      <c r="AF11" s="25"/>
      <c r="AG11" s="98" t="s">
        <v>165</v>
      </c>
      <c r="AH11" s="98" t="s">
        <v>166</v>
      </c>
      <c r="AI11" s="98" t="s">
        <v>164</v>
      </c>
      <c r="AJ11" s="98"/>
      <c r="AK11" s="25"/>
      <c r="AL11" s="26">
        <v>1</v>
      </c>
      <c r="AM11" s="98"/>
      <c r="AN11" s="136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2013</v>
      </c>
      <c r="C12" s="26" t="s">
        <v>58</v>
      </c>
      <c r="D12" s="27" t="s">
        <v>103</v>
      </c>
      <c r="E12" s="26">
        <v>26</v>
      </c>
      <c r="F12" s="26">
        <v>1</v>
      </c>
      <c r="G12" s="26">
        <v>87</v>
      </c>
      <c r="H12" s="26">
        <v>3</v>
      </c>
      <c r="I12" s="26">
        <v>122</v>
      </c>
      <c r="J12" s="26">
        <v>1</v>
      </c>
      <c r="K12" s="26">
        <v>0</v>
      </c>
      <c r="L12" s="26">
        <v>33</v>
      </c>
      <c r="M12" s="26">
        <v>88</v>
      </c>
      <c r="N12" s="141">
        <v>0.5</v>
      </c>
      <c r="O12" s="25">
        <f t="shared" si="0"/>
        <v>244</v>
      </c>
      <c r="P12" s="140" t="s">
        <v>65</v>
      </c>
      <c r="Q12" s="19"/>
      <c r="R12" s="19" t="s">
        <v>56</v>
      </c>
      <c r="S12" s="19" t="s">
        <v>182</v>
      </c>
      <c r="T12" s="25"/>
      <c r="U12" s="26">
        <v>3</v>
      </c>
      <c r="V12" s="26">
        <v>0</v>
      </c>
      <c r="W12" s="28">
        <v>6</v>
      </c>
      <c r="X12" s="26">
        <v>0</v>
      </c>
      <c r="Y12" s="26">
        <v>11</v>
      </c>
      <c r="Z12" s="29">
        <v>0.5</v>
      </c>
      <c r="AA12" s="25"/>
      <c r="AB12" s="19"/>
      <c r="AC12" s="19"/>
      <c r="AD12" s="19"/>
      <c r="AE12" s="19"/>
      <c r="AF12" s="25"/>
      <c r="AG12" s="98" t="s">
        <v>167</v>
      </c>
      <c r="AH12" s="98"/>
      <c r="AI12" s="98"/>
      <c r="AJ12" s="98"/>
      <c r="AK12" s="25"/>
      <c r="AL12" s="26">
        <v>1</v>
      </c>
      <c r="AM12" s="98"/>
      <c r="AN12" s="13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2014</v>
      </c>
      <c r="C13" s="26" t="s">
        <v>57</v>
      </c>
      <c r="D13" s="98" t="s">
        <v>103</v>
      </c>
      <c r="E13" s="26">
        <v>30</v>
      </c>
      <c r="F13" s="26">
        <v>7</v>
      </c>
      <c r="G13" s="26">
        <v>102</v>
      </c>
      <c r="H13" s="26">
        <v>10</v>
      </c>
      <c r="I13" s="26">
        <v>154</v>
      </c>
      <c r="J13" s="26">
        <v>2</v>
      </c>
      <c r="K13" s="26">
        <v>5</v>
      </c>
      <c r="L13" s="26">
        <v>38</v>
      </c>
      <c r="M13" s="26">
        <v>109</v>
      </c>
      <c r="N13" s="141">
        <v>0.54400000000000004</v>
      </c>
      <c r="O13" s="25">
        <f t="shared" si="0"/>
        <v>283.08823529411762</v>
      </c>
      <c r="P13" s="140" t="s">
        <v>64</v>
      </c>
      <c r="Q13" s="19"/>
      <c r="R13" s="26" t="s">
        <v>64</v>
      </c>
      <c r="S13" s="19" t="s">
        <v>178</v>
      </c>
      <c r="T13" s="25"/>
      <c r="U13" s="26">
        <v>4</v>
      </c>
      <c r="V13" s="26">
        <v>0</v>
      </c>
      <c r="W13" s="28">
        <v>8</v>
      </c>
      <c r="X13" s="26">
        <v>2</v>
      </c>
      <c r="Y13" s="26">
        <v>13</v>
      </c>
      <c r="Z13" s="29">
        <v>0.38200000000000001</v>
      </c>
      <c r="AA13" s="25"/>
      <c r="AB13" s="19"/>
      <c r="AC13" s="19"/>
      <c r="AD13" s="19"/>
      <c r="AE13" s="19"/>
      <c r="AF13" s="25"/>
      <c r="AG13" s="98" t="s">
        <v>168</v>
      </c>
      <c r="AH13" s="98"/>
      <c r="AI13" s="98"/>
      <c r="AJ13" s="98"/>
      <c r="AK13" s="25"/>
      <c r="AL13" s="26">
        <v>1</v>
      </c>
      <c r="AM13" s="98"/>
      <c r="AN13" s="13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2015</v>
      </c>
      <c r="C14" s="26" t="s">
        <v>91</v>
      </c>
      <c r="D14" s="98" t="s">
        <v>103</v>
      </c>
      <c r="E14" s="26">
        <v>30</v>
      </c>
      <c r="F14" s="26">
        <v>1</v>
      </c>
      <c r="G14" s="26">
        <v>81</v>
      </c>
      <c r="H14" s="26">
        <v>7</v>
      </c>
      <c r="I14" s="26">
        <v>132</v>
      </c>
      <c r="J14" s="26">
        <v>1</v>
      </c>
      <c r="K14" s="26">
        <v>7</v>
      </c>
      <c r="L14" s="26">
        <v>42</v>
      </c>
      <c r="M14" s="26">
        <v>82</v>
      </c>
      <c r="N14" s="142">
        <v>0.51559999999999995</v>
      </c>
      <c r="O14" s="143">
        <v>256</v>
      </c>
      <c r="P14" s="139" t="s">
        <v>57</v>
      </c>
      <c r="Q14" s="19"/>
      <c r="R14" s="19" t="s">
        <v>59</v>
      </c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8"/>
      <c r="AH14" s="98"/>
      <c r="AI14" s="98"/>
      <c r="AJ14" s="98"/>
      <c r="AK14" s="25"/>
      <c r="AL14" s="26">
        <v>1</v>
      </c>
      <c r="AM14" s="98"/>
      <c r="AN14" s="13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2016</v>
      </c>
      <c r="C15" s="26" t="s">
        <v>91</v>
      </c>
      <c r="D15" s="98" t="s">
        <v>103</v>
      </c>
      <c r="E15" s="26">
        <v>28</v>
      </c>
      <c r="F15" s="26">
        <v>7</v>
      </c>
      <c r="G15" s="26">
        <v>104</v>
      </c>
      <c r="H15" s="26">
        <v>17</v>
      </c>
      <c r="I15" s="26">
        <v>180</v>
      </c>
      <c r="J15" s="26">
        <v>5</v>
      </c>
      <c r="K15" s="26">
        <v>21</v>
      </c>
      <c r="L15" s="26">
        <v>43</v>
      </c>
      <c r="M15" s="26">
        <v>111</v>
      </c>
      <c r="N15" s="141">
        <v>0.64300000000000002</v>
      </c>
      <c r="O15" s="143">
        <v>280</v>
      </c>
      <c r="P15" s="140" t="s">
        <v>64</v>
      </c>
      <c r="Q15" s="19"/>
      <c r="R15" s="26" t="s">
        <v>63</v>
      </c>
      <c r="S15" s="19" t="s">
        <v>59</v>
      </c>
      <c r="T15" s="25"/>
      <c r="U15" s="26">
        <v>3</v>
      </c>
      <c r="V15" s="26">
        <v>0</v>
      </c>
      <c r="W15" s="28">
        <v>5</v>
      </c>
      <c r="X15" s="26">
        <v>0</v>
      </c>
      <c r="Y15" s="26">
        <v>11</v>
      </c>
      <c r="Z15" s="29">
        <v>0.39300000000000002</v>
      </c>
      <c r="AA15" s="25"/>
      <c r="AB15" s="19"/>
      <c r="AC15" s="19"/>
      <c r="AD15" s="19"/>
      <c r="AE15" s="19"/>
      <c r="AF15" s="25"/>
      <c r="AG15" s="98" t="s">
        <v>169</v>
      </c>
      <c r="AH15" s="98"/>
      <c r="AI15" s="98"/>
      <c r="AJ15" s="98"/>
      <c r="AK15" s="25"/>
      <c r="AL15" s="26">
        <v>1</v>
      </c>
      <c r="AM15" s="98"/>
      <c r="AN15" s="13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2017</v>
      </c>
      <c r="C16" s="26" t="s">
        <v>57</v>
      </c>
      <c r="D16" s="98" t="s">
        <v>103</v>
      </c>
      <c r="E16" s="26">
        <v>32</v>
      </c>
      <c r="F16" s="26">
        <v>7</v>
      </c>
      <c r="G16" s="26">
        <v>121</v>
      </c>
      <c r="H16" s="26">
        <v>11</v>
      </c>
      <c r="I16" s="26">
        <v>206</v>
      </c>
      <c r="J16" s="26">
        <v>0</v>
      </c>
      <c r="K16" s="26">
        <v>18</v>
      </c>
      <c r="L16" s="26">
        <v>60</v>
      </c>
      <c r="M16" s="26">
        <v>128</v>
      </c>
      <c r="N16" s="142">
        <v>0.61860000000000004</v>
      </c>
      <c r="O16" s="143">
        <v>333</v>
      </c>
      <c r="P16" s="140" t="s">
        <v>63</v>
      </c>
      <c r="Q16" s="19"/>
      <c r="R16" s="26" t="s">
        <v>63</v>
      </c>
      <c r="S16" s="26" t="s">
        <v>63</v>
      </c>
      <c r="T16" s="25"/>
      <c r="U16" s="26">
        <v>4</v>
      </c>
      <c r="V16" s="26">
        <v>0</v>
      </c>
      <c r="W16" s="28">
        <v>14</v>
      </c>
      <c r="X16" s="26">
        <v>0</v>
      </c>
      <c r="Y16" s="26">
        <v>24</v>
      </c>
      <c r="Z16" s="29">
        <v>0.58499999999999996</v>
      </c>
      <c r="AA16" s="25"/>
      <c r="AB16" s="19" t="s">
        <v>90</v>
      </c>
      <c r="AC16" s="19"/>
      <c r="AD16" s="19"/>
      <c r="AE16" s="19"/>
      <c r="AF16" s="25"/>
      <c r="AG16" s="98" t="s">
        <v>171</v>
      </c>
      <c r="AH16" s="98"/>
      <c r="AI16" s="98"/>
      <c r="AJ16" s="98"/>
      <c r="AK16" s="25"/>
      <c r="AL16" s="26">
        <v>1</v>
      </c>
      <c r="AM16" s="98"/>
      <c r="AN16" s="13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2018</v>
      </c>
      <c r="C17" s="26" t="s">
        <v>59</v>
      </c>
      <c r="D17" s="98" t="s">
        <v>103</v>
      </c>
      <c r="E17" s="26">
        <v>32</v>
      </c>
      <c r="F17" s="26">
        <v>5</v>
      </c>
      <c r="G17" s="26">
        <v>134</v>
      </c>
      <c r="H17" s="26">
        <v>18</v>
      </c>
      <c r="I17" s="26">
        <v>197</v>
      </c>
      <c r="J17" s="26">
        <v>3</v>
      </c>
      <c r="K17" s="26">
        <v>14</v>
      </c>
      <c r="L17" s="26">
        <v>41</v>
      </c>
      <c r="M17" s="26">
        <v>139</v>
      </c>
      <c r="N17" s="141">
        <v>0.5726</v>
      </c>
      <c r="O17" s="143">
        <v>344.04470834788685</v>
      </c>
      <c r="P17" s="140" t="s">
        <v>64</v>
      </c>
      <c r="Q17" s="19"/>
      <c r="R17" s="26" t="s">
        <v>63</v>
      </c>
      <c r="S17" s="19" t="s">
        <v>58</v>
      </c>
      <c r="T17" s="25"/>
      <c r="U17" s="26">
        <v>3</v>
      </c>
      <c r="V17" s="26">
        <v>0</v>
      </c>
      <c r="W17" s="28">
        <v>5</v>
      </c>
      <c r="X17" s="26">
        <v>0</v>
      </c>
      <c r="Y17" s="26">
        <v>7</v>
      </c>
      <c r="Z17" s="29">
        <v>0.28000000000000003</v>
      </c>
      <c r="AA17" s="25">
        <v>25</v>
      </c>
      <c r="AB17" s="19"/>
      <c r="AC17" s="19"/>
      <c r="AD17" s="19"/>
      <c r="AE17" s="19"/>
      <c r="AF17" s="25"/>
      <c r="AG17" s="98" t="s">
        <v>192</v>
      </c>
      <c r="AH17" s="98"/>
      <c r="AI17" s="98"/>
      <c r="AJ17" s="98"/>
      <c r="AK17" s="25"/>
      <c r="AL17" s="26">
        <v>1</v>
      </c>
      <c r="AM17" s="98"/>
      <c r="AN17" s="13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2019</v>
      </c>
      <c r="C18" s="26" t="s">
        <v>59</v>
      </c>
      <c r="D18" s="98" t="s">
        <v>103</v>
      </c>
      <c r="E18" s="26">
        <v>30</v>
      </c>
      <c r="F18" s="26">
        <v>7</v>
      </c>
      <c r="G18" s="26">
        <v>119</v>
      </c>
      <c r="H18" s="26">
        <v>18</v>
      </c>
      <c r="I18" s="26">
        <v>190</v>
      </c>
      <c r="J18" s="26">
        <v>0</v>
      </c>
      <c r="K18" s="26">
        <v>19</v>
      </c>
      <c r="L18" s="26">
        <v>45</v>
      </c>
      <c r="M18" s="26">
        <v>126</v>
      </c>
      <c r="N18" s="239">
        <v>0.625</v>
      </c>
      <c r="O18" s="143">
        <v>304</v>
      </c>
      <c r="P18" s="140" t="s">
        <v>64</v>
      </c>
      <c r="Q18" s="19"/>
      <c r="R18" s="140" t="s">
        <v>64</v>
      </c>
      <c r="S18" s="19" t="s">
        <v>57</v>
      </c>
      <c r="T18" s="25"/>
      <c r="U18" s="26">
        <v>3</v>
      </c>
      <c r="V18" s="26">
        <v>0</v>
      </c>
      <c r="W18" s="28">
        <v>11</v>
      </c>
      <c r="X18" s="26">
        <v>0</v>
      </c>
      <c r="Y18" s="26">
        <v>20</v>
      </c>
      <c r="Z18" s="29">
        <v>0.625</v>
      </c>
      <c r="AA18" s="25"/>
      <c r="AB18" s="19"/>
      <c r="AC18" s="19"/>
      <c r="AD18" s="19"/>
      <c r="AE18" s="19"/>
      <c r="AF18" s="25"/>
      <c r="AG18" s="98" t="s">
        <v>208</v>
      </c>
      <c r="AH18" s="98"/>
      <c r="AI18" s="98"/>
      <c r="AJ18" s="98"/>
      <c r="AK18" s="25"/>
      <c r="AL18" s="26">
        <v>1</v>
      </c>
      <c r="AM18" s="98"/>
      <c r="AN18" s="13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2020</v>
      </c>
      <c r="C19" s="26" t="s">
        <v>58</v>
      </c>
      <c r="D19" s="27" t="s">
        <v>103</v>
      </c>
      <c r="E19" s="26">
        <v>24</v>
      </c>
      <c r="F19" s="26">
        <v>0</v>
      </c>
      <c r="G19" s="26">
        <v>80</v>
      </c>
      <c r="H19" s="26">
        <v>4</v>
      </c>
      <c r="I19" s="26">
        <v>132</v>
      </c>
      <c r="J19" s="26">
        <v>0</v>
      </c>
      <c r="K19" s="26">
        <v>10</v>
      </c>
      <c r="L19" s="26">
        <v>42</v>
      </c>
      <c r="M19" s="26">
        <v>80</v>
      </c>
      <c r="N19" s="29">
        <v>0.53869999999999996</v>
      </c>
      <c r="O19" s="241">
        <v>245</v>
      </c>
      <c r="P19" s="26" t="s">
        <v>64</v>
      </c>
      <c r="Q19" s="19"/>
      <c r="R19" s="26" t="s">
        <v>64</v>
      </c>
      <c r="S19" s="19" t="s">
        <v>100</v>
      </c>
      <c r="T19" s="40"/>
      <c r="U19" s="26">
        <v>2</v>
      </c>
      <c r="V19" s="26">
        <v>0</v>
      </c>
      <c r="W19" s="28">
        <v>3</v>
      </c>
      <c r="X19" s="26">
        <v>0</v>
      </c>
      <c r="Y19" s="26">
        <v>8</v>
      </c>
      <c r="Z19" s="185">
        <v>0.44440000000000002</v>
      </c>
      <c r="AA19" s="31">
        <v>18</v>
      </c>
      <c r="AB19" s="19"/>
      <c r="AC19" s="19"/>
      <c r="AD19" s="19"/>
      <c r="AE19" s="19"/>
      <c r="AF19" s="25"/>
      <c r="AG19" s="98" t="s">
        <v>372</v>
      </c>
      <c r="AH19" s="98"/>
      <c r="AI19" s="98"/>
      <c r="AJ19" s="98"/>
      <c r="AK19" s="25"/>
      <c r="AL19" s="26"/>
      <c r="AM19" s="98"/>
      <c r="AN19" s="13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2021</v>
      </c>
      <c r="C20" s="26" t="s">
        <v>67</v>
      </c>
      <c r="D20" s="98" t="s">
        <v>103</v>
      </c>
      <c r="E20" s="26">
        <v>26</v>
      </c>
      <c r="F20" s="26">
        <v>4</v>
      </c>
      <c r="G20" s="26">
        <v>78</v>
      </c>
      <c r="H20" s="26">
        <v>9</v>
      </c>
      <c r="I20" s="26">
        <v>125</v>
      </c>
      <c r="J20" s="26">
        <v>2</v>
      </c>
      <c r="K20" s="26">
        <v>6</v>
      </c>
      <c r="L20" s="26">
        <v>35</v>
      </c>
      <c r="M20" s="26">
        <v>82</v>
      </c>
      <c r="N20" s="33">
        <v>0.48449999999999999</v>
      </c>
      <c r="O20" s="143">
        <v>258</v>
      </c>
      <c r="P20" s="139" t="s">
        <v>56</v>
      </c>
      <c r="Q20" s="19"/>
      <c r="R20" s="139" t="s">
        <v>56</v>
      </c>
      <c r="S20" s="19" t="s">
        <v>387</v>
      </c>
      <c r="T20" s="25"/>
      <c r="U20" s="26"/>
      <c r="V20" s="26"/>
      <c r="W20" s="28"/>
      <c r="X20" s="26"/>
      <c r="Y20" s="26"/>
      <c r="Z20" s="185"/>
      <c r="AA20" s="25"/>
      <c r="AB20" s="19"/>
      <c r="AC20" s="19"/>
      <c r="AD20" s="19"/>
      <c r="AE20" s="19"/>
      <c r="AF20" s="25"/>
      <c r="AG20" s="98"/>
      <c r="AH20" s="98"/>
      <c r="AI20" s="98"/>
      <c r="AJ20" s="98"/>
      <c r="AK20" s="25"/>
      <c r="AL20" s="26"/>
      <c r="AM20" s="98"/>
      <c r="AN20" s="13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2022</v>
      </c>
      <c r="C21" s="26" t="s">
        <v>64</v>
      </c>
      <c r="D21" s="98" t="s">
        <v>413</v>
      </c>
      <c r="E21" s="26">
        <v>30</v>
      </c>
      <c r="F21" s="26">
        <v>5</v>
      </c>
      <c r="G21" s="26">
        <v>100</v>
      </c>
      <c r="H21" s="26">
        <v>21</v>
      </c>
      <c r="I21" s="26">
        <v>165</v>
      </c>
      <c r="J21" s="26">
        <v>2</v>
      </c>
      <c r="K21" s="26">
        <v>9</v>
      </c>
      <c r="L21" s="26">
        <v>49</v>
      </c>
      <c r="M21" s="26">
        <v>105</v>
      </c>
      <c r="N21" s="33">
        <v>0.58509999999999995</v>
      </c>
      <c r="O21" s="103">
        <v>282</v>
      </c>
      <c r="P21" s="26" t="s">
        <v>64</v>
      </c>
      <c r="Q21" s="19"/>
      <c r="R21" s="26" t="s">
        <v>64</v>
      </c>
      <c r="S21" s="26" t="s">
        <v>63</v>
      </c>
      <c r="T21" s="103"/>
      <c r="U21" s="26">
        <v>10</v>
      </c>
      <c r="V21" s="26">
        <v>2</v>
      </c>
      <c r="W21" s="26">
        <v>34</v>
      </c>
      <c r="X21" s="26">
        <v>8</v>
      </c>
      <c r="Y21" s="26">
        <v>55</v>
      </c>
      <c r="Z21" s="33">
        <v>0.56699999999999995</v>
      </c>
      <c r="AA21" s="103">
        <v>97</v>
      </c>
      <c r="AB21" s="26" t="s">
        <v>64</v>
      </c>
      <c r="AC21" s="19"/>
      <c r="AD21" s="26" t="s">
        <v>64</v>
      </c>
      <c r="AE21" s="26" t="s">
        <v>64</v>
      </c>
      <c r="AF21" s="25"/>
      <c r="AG21" s="98" t="s">
        <v>422</v>
      </c>
      <c r="AH21" s="98" t="s">
        <v>423</v>
      </c>
      <c r="AI21" s="98"/>
      <c r="AJ21" s="98" t="s">
        <v>424</v>
      </c>
      <c r="AK21" s="25"/>
      <c r="AL21" s="26"/>
      <c r="AM21" s="98"/>
      <c r="AN21" s="136"/>
      <c r="AO21" s="28">
        <v>1</v>
      </c>
      <c r="AP21" s="30"/>
      <c r="AQ21" s="26"/>
      <c r="AR21" s="40"/>
    </row>
    <row r="22" spans="1:44" s="4" customFormat="1" ht="15" customHeight="1" x14ac:dyDescent="0.25">
      <c r="A22" s="1"/>
      <c r="B22" s="17" t="s">
        <v>7</v>
      </c>
      <c r="C22" s="18"/>
      <c r="D22" s="16"/>
      <c r="E22" s="19">
        <f t="shared" ref="E22:M22" si="1">SUM(E4:E21)</f>
        <v>371</v>
      </c>
      <c r="F22" s="19">
        <f t="shared" si="1"/>
        <v>51</v>
      </c>
      <c r="G22" s="19">
        <f t="shared" si="1"/>
        <v>1144</v>
      </c>
      <c r="H22" s="19">
        <f t="shared" si="1"/>
        <v>135</v>
      </c>
      <c r="I22" s="19">
        <f t="shared" si="1"/>
        <v>1874</v>
      </c>
      <c r="J22" s="19">
        <f t="shared" si="1"/>
        <v>22</v>
      </c>
      <c r="K22" s="19">
        <f t="shared" si="1"/>
        <v>132</v>
      </c>
      <c r="L22" s="19">
        <f t="shared" si="1"/>
        <v>525</v>
      </c>
      <c r="M22" s="18">
        <f t="shared" si="1"/>
        <v>1195</v>
      </c>
      <c r="N22" s="34">
        <f>PRODUCT(I22/O22)</f>
        <v>0.54603628865139864</v>
      </c>
      <c r="O22" s="111">
        <f>SUM(O7:O21)</f>
        <v>3432.0063317191034</v>
      </c>
      <c r="P22" s="81" t="s">
        <v>417</v>
      </c>
      <c r="Q22" s="81" t="s">
        <v>47</v>
      </c>
      <c r="R22" s="81" t="s">
        <v>418</v>
      </c>
      <c r="S22" s="81" t="s">
        <v>419</v>
      </c>
      <c r="T22" s="25"/>
      <c r="U22" s="19">
        <f>SUM(U11:U21)</f>
        <v>43</v>
      </c>
      <c r="V22" s="19">
        <f t="shared" ref="V22:Y22" si="2">SUM(V11:V21)</f>
        <v>2</v>
      </c>
      <c r="W22" s="19">
        <f t="shared" si="2"/>
        <v>114</v>
      </c>
      <c r="X22" s="19">
        <f t="shared" si="2"/>
        <v>11</v>
      </c>
      <c r="Y22" s="19">
        <f t="shared" si="2"/>
        <v>195</v>
      </c>
      <c r="Z22" s="34">
        <f>PRODUCT(N28)</f>
        <v>0.50257731958762886</v>
      </c>
      <c r="AA22" s="95">
        <f>SUM(AA4:AA21)</f>
        <v>140</v>
      </c>
      <c r="AB22" s="81" t="s">
        <v>420</v>
      </c>
      <c r="AC22" s="81" t="s">
        <v>47</v>
      </c>
      <c r="AD22" s="81" t="s">
        <v>421</v>
      </c>
      <c r="AE22" s="81" t="s">
        <v>421</v>
      </c>
      <c r="AF22" s="25"/>
      <c r="AG22" s="81" t="s">
        <v>425</v>
      </c>
      <c r="AH22" s="81" t="s">
        <v>86</v>
      </c>
      <c r="AI22" s="81" t="s">
        <v>84</v>
      </c>
      <c r="AJ22" s="81" t="s">
        <v>84</v>
      </c>
      <c r="AK22" s="25"/>
      <c r="AL22" s="19">
        <f t="shared" ref="AL22:AQ22" si="3">SUM(AL4:AL21)</f>
        <v>8</v>
      </c>
      <c r="AM22" s="19">
        <f t="shared" si="3"/>
        <v>0</v>
      </c>
      <c r="AN22" s="19">
        <f t="shared" si="3"/>
        <v>0</v>
      </c>
      <c r="AO22" s="19">
        <f t="shared" si="3"/>
        <v>1</v>
      </c>
      <c r="AP22" s="19">
        <f t="shared" si="3"/>
        <v>0</v>
      </c>
      <c r="AQ22" s="19">
        <f t="shared" si="3"/>
        <v>1</v>
      </c>
      <c r="AR22" s="40"/>
    </row>
    <row r="23" spans="1:44" s="4" customFormat="1" ht="15" customHeight="1" x14ac:dyDescent="0.25">
      <c r="A23" s="1"/>
      <c r="B23" s="17" t="s">
        <v>438</v>
      </c>
      <c r="C23" s="18"/>
      <c r="D23" s="16"/>
      <c r="E23" s="18" t="s">
        <v>439</v>
      </c>
      <c r="F23" s="15" t="s">
        <v>100</v>
      </c>
      <c r="G23" s="15" t="s">
        <v>59</v>
      </c>
      <c r="H23" s="15"/>
      <c r="I23" s="15" t="s">
        <v>440</v>
      </c>
      <c r="J23" s="15"/>
      <c r="K23" s="15"/>
      <c r="L23" s="15"/>
      <c r="M23" s="15"/>
      <c r="N23" s="88"/>
      <c r="O23" s="25"/>
      <c r="P23" s="23"/>
      <c r="Q23" s="21"/>
      <c r="R23" s="89"/>
      <c r="S23" s="90"/>
      <c r="T23" s="25"/>
      <c r="U23" s="18"/>
      <c r="V23" s="15"/>
      <c r="W23" s="15" t="s">
        <v>178</v>
      </c>
      <c r="X23" s="15"/>
      <c r="Y23" s="15"/>
      <c r="Z23" s="16"/>
      <c r="AA23" s="25"/>
      <c r="AB23" s="91"/>
      <c r="AC23" s="92"/>
      <c r="AD23" s="89"/>
      <c r="AE23" s="90"/>
      <c r="AF23" s="25"/>
      <c r="AG23" s="93">
        <v>0.25</v>
      </c>
      <c r="AH23" s="94">
        <v>0.5</v>
      </c>
      <c r="AI23" s="94">
        <v>1</v>
      </c>
      <c r="AJ23" s="94">
        <v>1</v>
      </c>
      <c r="AK23" s="25"/>
      <c r="AL23" s="18"/>
      <c r="AM23" s="15"/>
      <c r="AN23" s="15"/>
      <c r="AO23" s="15"/>
      <c r="AP23" s="15"/>
      <c r="AQ23" s="16"/>
      <c r="AR23" s="40"/>
    </row>
    <row r="24" spans="1:44" ht="15" customHeight="1" x14ac:dyDescent="0.25">
      <c r="A24" s="2"/>
      <c r="B24" s="27" t="s">
        <v>2</v>
      </c>
      <c r="C24" s="30"/>
      <c r="D24" s="35">
        <f>SUM(F22:H22)+((I22-F22-G22)/3)+(E22/3)+(AL22*25)+(AM22*25)+(AN22*10)+(AO22*25)+(AP22*20)+(AQ22*15)</f>
        <v>1920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6"/>
      <c r="P24" s="25"/>
      <c r="Q24" s="25"/>
      <c r="R24" s="25"/>
      <c r="S24" s="25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40"/>
    </row>
    <row r="25" spans="1:44" s="4" customFormat="1" ht="15" customHeight="1" x14ac:dyDescent="0.25">
      <c r="A25" s="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1"/>
      <c r="P25" s="31"/>
      <c r="Q25" s="31"/>
      <c r="R25" s="31"/>
      <c r="S25" s="31"/>
      <c r="T25" s="31"/>
      <c r="U25" s="36"/>
      <c r="V25" s="39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ht="15" customHeight="1" x14ac:dyDescent="0.25">
      <c r="A26" s="2"/>
      <c r="B26" s="23" t="s">
        <v>24</v>
      </c>
      <c r="C26" s="41"/>
      <c r="D26" s="41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16</v>
      </c>
      <c r="J26" s="36"/>
      <c r="K26" s="19" t="s">
        <v>26</v>
      </c>
      <c r="L26" s="19" t="s">
        <v>27</v>
      </c>
      <c r="M26" s="19" t="s">
        <v>28</v>
      </c>
      <c r="N26" s="19" t="s">
        <v>21</v>
      </c>
      <c r="O26" s="25"/>
      <c r="P26" s="42" t="s">
        <v>391</v>
      </c>
      <c r="Q26" s="13"/>
      <c r="R26" s="13"/>
      <c r="S26" s="13"/>
      <c r="T26" s="43"/>
      <c r="U26" s="43"/>
      <c r="V26" s="43"/>
      <c r="W26" s="43"/>
      <c r="X26" s="43"/>
      <c r="Y26" s="13"/>
      <c r="Z26" s="13"/>
      <c r="AA26" s="13"/>
      <c r="AB26" s="43"/>
      <c r="AC26" s="43"/>
      <c r="AD26" s="13"/>
      <c r="AE26" s="44"/>
      <c r="AF26" s="25"/>
      <c r="AG26" s="42" t="s">
        <v>389</v>
      </c>
      <c r="AH26" s="13"/>
      <c r="AI26" s="13"/>
      <c r="AJ26" s="13"/>
      <c r="AK26" s="13"/>
      <c r="AL26" s="12" t="s">
        <v>390</v>
      </c>
      <c r="AM26" s="13"/>
      <c r="AN26" s="13"/>
      <c r="AO26" s="13"/>
      <c r="AP26" s="13"/>
      <c r="AQ26" s="44"/>
      <c r="AR26" s="40"/>
    </row>
    <row r="27" spans="1:44" ht="15" customHeight="1" x14ac:dyDescent="0.25">
      <c r="A27" s="2"/>
      <c r="B27" s="42" t="s">
        <v>12</v>
      </c>
      <c r="C27" s="13"/>
      <c r="D27" s="44"/>
      <c r="E27" s="26">
        <f>PRODUCT(E22)</f>
        <v>371</v>
      </c>
      <c r="F27" s="26">
        <f>PRODUCT(F22)</f>
        <v>51</v>
      </c>
      <c r="G27" s="26">
        <f>PRODUCT(G22)</f>
        <v>1144</v>
      </c>
      <c r="H27" s="26">
        <f>PRODUCT(H22)</f>
        <v>135</v>
      </c>
      <c r="I27" s="26">
        <f>PRODUCT(I22)</f>
        <v>1874</v>
      </c>
      <c r="J27" s="36"/>
      <c r="K27" s="45">
        <f>PRODUCT((F27+G27)/E27)</f>
        <v>3.2210242587601079</v>
      </c>
      <c r="L27" s="45">
        <f>PRODUCT(H27/E27)</f>
        <v>0.36388140161725069</v>
      </c>
      <c r="M27" s="45">
        <f>PRODUCT(I27/E27)</f>
        <v>5.0512129380053912</v>
      </c>
      <c r="N27" s="33">
        <f>PRODUCT(N22)</f>
        <v>0.54603628865139864</v>
      </c>
      <c r="O27" s="25">
        <f>PRODUCT(O22)</f>
        <v>3432.0063317191034</v>
      </c>
      <c r="P27" s="173" t="s">
        <v>9</v>
      </c>
      <c r="Q27" s="211"/>
      <c r="R27" s="174" t="s">
        <v>108</v>
      </c>
      <c r="S27" s="174"/>
      <c r="T27" s="174"/>
      <c r="U27" s="174"/>
      <c r="V27" s="174"/>
      <c r="W27" s="174"/>
      <c r="X27" s="174"/>
      <c r="Y27" s="212"/>
      <c r="Z27" s="212" t="s">
        <v>60</v>
      </c>
      <c r="AA27" s="174"/>
      <c r="AB27" s="174"/>
      <c r="AC27" s="213" t="s">
        <v>110</v>
      </c>
      <c r="AD27" s="214"/>
      <c r="AE27" s="175"/>
      <c r="AF27" s="25"/>
      <c r="AG27" s="173" t="s">
        <v>9</v>
      </c>
      <c r="AH27" s="174" t="s">
        <v>428</v>
      </c>
      <c r="AI27" s="174"/>
      <c r="AJ27" s="214"/>
      <c r="AK27" s="214"/>
      <c r="AL27" s="214">
        <v>1197</v>
      </c>
      <c r="AM27" s="214"/>
      <c r="AN27" s="198" t="s">
        <v>429</v>
      </c>
      <c r="AO27" s="214"/>
      <c r="AP27" s="214"/>
      <c r="AQ27" s="213"/>
      <c r="AR27" s="40"/>
    </row>
    <row r="28" spans="1:44" ht="15" customHeight="1" x14ac:dyDescent="0.25">
      <c r="A28" s="2"/>
      <c r="B28" s="46" t="s">
        <v>14</v>
      </c>
      <c r="C28" s="47"/>
      <c r="D28" s="48"/>
      <c r="E28" s="26">
        <f>SUM(U22)</f>
        <v>43</v>
      </c>
      <c r="F28" s="26">
        <f>SUM(V22)</f>
        <v>2</v>
      </c>
      <c r="G28" s="26">
        <f>SUM(W22)</f>
        <v>114</v>
      </c>
      <c r="H28" s="26">
        <f>SUM(X22)</f>
        <v>11</v>
      </c>
      <c r="I28" s="26">
        <f>SUM(Y22)</f>
        <v>195</v>
      </c>
      <c r="J28" s="36"/>
      <c r="K28" s="45">
        <f>PRODUCT((F28+G28)/E28)</f>
        <v>2.6976744186046511</v>
      </c>
      <c r="L28" s="45">
        <f>PRODUCT(H28/E28)</f>
        <v>0.2558139534883721</v>
      </c>
      <c r="M28" s="45">
        <f>PRODUCT(I28/E28)</f>
        <v>4.5348837209302326</v>
      </c>
      <c r="N28" s="33">
        <f>PRODUCT(I28/O28)</f>
        <v>0.50257731958762886</v>
      </c>
      <c r="O28" s="25">
        <v>388</v>
      </c>
      <c r="P28" s="215" t="s">
        <v>50</v>
      </c>
      <c r="Q28" s="216"/>
      <c r="R28" s="191" t="s">
        <v>109</v>
      </c>
      <c r="S28" s="191"/>
      <c r="T28" s="191"/>
      <c r="U28" s="191"/>
      <c r="V28" s="191"/>
      <c r="W28" s="191"/>
      <c r="X28" s="191"/>
      <c r="Y28" s="217"/>
      <c r="Z28" s="217" t="s">
        <v>111</v>
      </c>
      <c r="AA28" s="191"/>
      <c r="AB28" s="191"/>
      <c r="AC28" s="207" t="s">
        <v>112</v>
      </c>
      <c r="AD28" s="111"/>
      <c r="AE28" s="197"/>
      <c r="AF28" s="25"/>
      <c r="AG28" s="215" t="s">
        <v>50</v>
      </c>
      <c r="AH28" s="191" t="s">
        <v>428</v>
      </c>
      <c r="AI28" s="191"/>
      <c r="AJ28" s="111"/>
      <c r="AK28" s="111"/>
      <c r="AL28" s="111">
        <v>1197</v>
      </c>
      <c r="AM28" s="111"/>
      <c r="AN28" s="198" t="s">
        <v>429</v>
      </c>
      <c r="AO28" s="111"/>
      <c r="AP28" s="111"/>
      <c r="AQ28" s="207"/>
      <c r="AR28" s="40"/>
    </row>
    <row r="29" spans="1:44" ht="15" customHeight="1" x14ac:dyDescent="0.25">
      <c r="A29" s="2"/>
      <c r="B29" s="49" t="s">
        <v>15</v>
      </c>
      <c r="C29" s="50"/>
      <c r="D29" s="51"/>
      <c r="E29" s="32">
        <v>7</v>
      </c>
      <c r="F29" s="32">
        <v>1</v>
      </c>
      <c r="G29" s="32">
        <v>12</v>
      </c>
      <c r="H29" s="32">
        <v>2</v>
      </c>
      <c r="I29" s="32">
        <v>27</v>
      </c>
      <c r="J29" s="36"/>
      <c r="K29" s="52">
        <v>1.8571428571428572</v>
      </c>
      <c r="L29" s="52">
        <v>0.2857142857142857</v>
      </c>
      <c r="M29" s="52">
        <v>3.8571428571428572</v>
      </c>
      <c r="N29" s="53">
        <v>0.61399999999999999</v>
      </c>
      <c r="O29" s="25">
        <v>43.973941368078179</v>
      </c>
      <c r="P29" s="215" t="s">
        <v>51</v>
      </c>
      <c r="Q29" s="216"/>
      <c r="R29" s="191" t="s">
        <v>109</v>
      </c>
      <c r="S29" s="191"/>
      <c r="T29" s="191"/>
      <c r="U29" s="191"/>
      <c r="V29" s="191"/>
      <c r="W29" s="191"/>
      <c r="X29" s="191"/>
      <c r="Y29" s="217"/>
      <c r="Z29" s="217" t="s">
        <v>111</v>
      </c>
      <c r="AA29" s="191"/>
      <c r="AB29" s="191"/>
      <c r="AC29" s="207" t="s">
        <v>112</v>
      </c>
      <c r="AD29" s="111"/>
      <c r="AE29" s="197"/>
      <c r="AF29" s="25"/>
      <c r="AG29" s="215" t="s">
        <v>51</v>
      </c>
      <c r="AH29" s="242" t="s">
        <v>427</v>
      </c>
      <c r="AI29" s="191"/>
      <c r="AJ29" s="111"/>
      <c r="AK29" s="111"/>
      <c r="AL29" s="111">
        <v>1837</v>
      </c>
      <c r="AM29" s="111"/>
      <c r="AN29" s="198" t="s">
        <v>430</v>
      </c>
      <c r="AO29" s="111"/>
      <c r="AP29" s="111"/>
      <c r="AQ29" s="207"/>
      <c r="AR29" s="40"/>
    </row>
    <row r="30" spans="1:44" ht="15" customHeight="1" x14ac:dyDescent="0.25">
      <c r="A30" s="2"/>
      <c r="B30" s="54" t="s">
        <v>25</v>
      </c>
      <c r="C30" s="55"/>
      <c r="D30" s="56"/>
      <c r="E30" s="19">
        <f>SUM(E27:E29)</f>
        <v>421</v>
      </c>
      <c r="F30" s="19">
        <f>SUM(F27:F29)</f>
        <v>54</v>
      </c>
      <c r="G30" s="19">
        <f>SUM(G27:G29)</f>
        <v>1270</v>
      </c>
      <c r="H30" s="19">
        <f>SUM(H27:H29)</f>
        <v>148</v>
      </c>
      <c r="I30" s="19">
        <f>SUM(I27:I29)</f>
        <v>2096</v>
      </c>
      <c r="J30" s="36"/>
      <c r="K30" s="57">
        <f>PRODUCT((F30+G30)/E30)</f>
        <v>3.1448931116389547</v>
      </c>
      <c r="L30" s="57">
        <f>PRODUCT(H30/E30)</f>
        <v>0.35154394299287411</v>
      </c>
      <c r="M30" s="57">
        <f>PRODUCT(I30/E30)</f>
        <v>4.9786223277909736</v>
      </c>
      <c r="N30" s="34">
        <f>PRODUCT(I30/O30)</f>
        <v>0.54244583353562803</v>
      </c>
      <c r="O30" s="25">
        <f>SUM(O27:O29)</f>
        <v>3863.9802730871816</v>
      </c>
      <c r="P30" s="199" t="s">
        <v>10</v>
      </c>
      <c r="Q30" s="218"/>
      <c r="R30" s="200" t="s">
        <v>109</v>
      </c>
      <c r="S30" s="200"/>
      <c r="T30" s="200"/>
      <c r="U30" s="200"/>
      <c r="V30" s="200"/>
      <c r="W30" s="200"/>
      <c r="X30" s="200"/>
      <c r="Y30" s="219"/>
      <c r="Z30" s="219" t="s">
        <v>111</v>
      </c>
      <c r="AA30" s="200"/>
      <c r="AB30" s="200"/>
      <c r="AC30" s="75" t="s">
        <v>112</v>
      </c>
      <c r="AD30" s="209"/>
      <c r="AE30" s="203"/>
      <c r="AF30" s="25"/>
      <c r="AG30" s="199" t="s">
        <v>10</v>
      </c>
      <c r="AH30" s="251" t="s">
        <v>426</v>
      </c>
      <c r="AI30" s="200"/>
      <c r="AJ30" s="209"/>
      <c r="AK30" s="209"/>
      <c r="AL30" s="209">
        <v>2218</v>
      </c>
      <c r="AM30" s="209"/>
      <c r="AN30" s="210" t="s">
        <v>431</v>
      </c>
      <c r="AO30" s="209"/>
      <c r="AP30" s="209"/>
      <c r="AQ30" s="75"/>
      <c r="AR30" s="40"/>
    </row>
    <row r="31" spans="1:44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6"/>
      <c r="K31" s="38"/>
      <c r="L31" s="38"/>
      <c r="M31" s="38"/>
      <c r="N31" s="37"/>
      <c r="O31" s="25"/>
      <c r="P31" s="36"/>
      <c r="Q31" s="39"/>
      <c r="R31" s="36"/>
      <c r="S31" s="36"/>
      <c r="T31" s="25"/>
      <c r="U31" s="25"/>
      <c r="V31" s="39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8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42" t="s">
        <v>469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57"/>
      <c r="O32" s="12"/>
      <c r="P32" s="13"/>
      <c r="Q32" s="13"/>
      <c r="R32" s="13"/>
      <c r="S32" s="13"/>
      <c r="T32" s="12"/>
      <c r="U32" s="12"/>
      <c r="V32" s="13"/>
      <c r="W32" s="13"/>
      <c r="X32" s="13"/>
      <c r="Y32" s="12"/>
      <c r="Z32" s="12"/>
      <c r="AA32" s="12"/>
      <c r="AB32" s="12"/>
      <c r="AC32" s="12"/>
      <c r="AD32" s="12"/>
      <c r="AE32" s="12"/>
      <c r="AF32" s="12"/>
      <c r="AG32" s="12"/>
      <c r="AH32" s="158"/>
      <c r="AI32" s="13"/>
      <c r="AJ32" s="13"/>
      <c r="AK32" s="12"/>
      <c r="AL32" s="13"/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42" t="s">
        <v>454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57"/>
      <c r="O33" s="12"/>
      <c r="P33" s="13"/>
      <c r="Q33" s="13"/>
      <c r="R33" s="13"/>
      <c r="S33" s="13"/>
      <c r="T33" s="12"/>
      <c r="U33" s="12"/>
      <c r="V33" s="13"/>
      <c r="W33" s="13"/>
      <c r="X33" s="13"/>
      <c r="Y33" s="12"/>
      <c r="Z33" s="12"/>
      <c r="AA33" s="12"/>
      <c r="AB33" s="12"/>
      <c r="AC33" s="12"/>
      <c r="AD33" s="12"/>
      <c r="AE33" s="12"/>
      <c r="AF33" s="12"/>
      <c r="AG33" s="12"/>
      <c r="AH33" s="158"/>
      <c r="AI33" s="13"/>
      <c r="AJ33" s="13"/>
      <c r="AK33" s="12"/>
      <c r="AL33" s="13"/>
      <c r="AM33" s="13"/>
      <c r="AN33" s="13"/>
      <c r="AO33" s="13"/>
      <c r="AP33" s="13"/>
      <c r="AQ33" s="44"/>
      <c r="AR33" s="40"/>
    </row>
    <row r="34" spans="1:45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6"/>
      <c r="K34" s="39"/>
      <c r="L34" s="39"/>
      <c r="M34" s="39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45" ht="15" customHeight="1" x14ac:dyDescent="0.25">
      <c r="A35" s="2"/>
      <c r="B35" s="36" t="s">
        <v>69</v>
      </c>
      <c r="C35" s="36"/>
      <c r="D35" s="36" t="s">
        <v>392</v>
      </c>
      <c r="E35" s="36"/>
      <c r="F35" s="36"/>
      <c r="G35" s="36"/>
      <c r="H35" s="36"/>
      <c r="I35" s="36"/>
      <c r="J35" s="36"/>
      <c r="K35" s="36" t="s">
        <v>97</v>
      </c>
      <c r="L35" s="36"/>
      <c r="M35" s="36"/>
      <c r="N35" s="37"/>
      <c r="O35" s="25"/>
      <c r="P35" s="36"/>
      <c r="Q35" s="36" t="s">
        <v>105</v>
      </c>
      <c r="R35" s="36"/>
      <c r="S35" s="36"/>
      <c r="T35" s="25"/>
      <c r="U35" s="25"/>
      <c r="V35" s="58"/>
      <c r="W35" s="36"/>
      <c r="X35" s="36"/>
      <c r="Y35" s="36" t="s">
        <v>93</v>
      </c>
      <c r="Z35" s="36"/>
      <c r="AA35" s="36"/>
      <c r="AB35" s="36"/>
      <c r="AC35" s="36"/>
      <c r="AD35" s="36"/>
      <c r="AE35" s="36" t="s">
        <v>106</v>
      </c>
      <c r="AF35" s="36"/>
      <c r="AG35" s="36"/>
      <c r="AH35" s="36"/>
      <c r="AI35" s="36"/>
      <c r="AJ35" s="36" t="s">
        <v>107</v>
      </c>
      <c r="AK35" s="40"/>
      <c r="AL35" s="40"/>
      <c r="AM35" s="40"/>
      <c r="AN35" s="40"/>
      <c r="AO35" s="40"/>
      <c r="AP35" s="40"/>
      <c r="AQ35" s="40"/>
      <c r="AR35" s="40"/>
      <c r="AS35" s="40"/>
    </row>
    <row r="36" spans="1:45" s="10" customFormat="1" ht="15" customHeight="1" x14ac:dyDescent="0.25">
      <c r="A36" s="2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5"/>
      <c r="P36" s="36"/>
      <c r="Q36" s="39"/>
      <c r="R36" s="36"/>
      <c r="S36" s="36"/>
      <c r="T36" s="25"/>
      <c r="U36" s="25"/>
      <c r="V36" s="58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40"/>
      <c r="AL36" s="36"/>
      <c r="AM36" s="36"/>
      <c r="AN36" s="40"/>
      <c r="AO36" s="40"/>
      <c r="AP36" s="40"/>
      <c r="AQ36" s="40"/>
      <c r="AR36" s="40"/>
      <c r="AS36" s="40"/>
    </row>
    <row r="37" spans="1:45" ht="15" customHeight="1" x14ac:dyDescent="0.2">
      <c r="A37" s="2"/>
      <c r="B37" s="187" t="s">
        <v>210</v>
      </c>
      <c r="C37" s="63"/>
      <c r="D37" s="63"/>
      <c r="E37" s="63"/>
      <c r="F37" s="63" t="s">
        <v>211</v>
      </c>
      <c r="G37" s="63" t="s">
        <v>3</v>
      </c>
      <c r="H37" s="63" t="s">
        <v>5</v>
      </c>
      <c r="I37" s="63" t="s">
        <v>6</v>
      </c>
      <c r="J37" s="63" t="s">
        <v>212</v>
      </c>
      <c r="K37" s="188" t="s">
        <v>16</v>
      </c>
      <c r="L37" s="36"/>
      <c r="M37" s="204" t="s">
        <v>279</v>
      </c>
      <c r="N37" s="64"/>
      <c r="O37" s="64"/>
      <c r="P37" s="63" t="s">
        <v>3</v>
      </c>
      <c r="Q37" s="63" t="s">
        <v>5</v>
      </c>
      <c r="R37" s="63" t="s">
        <v>6</v>
      </c>
      <c r="S37" s="63" t="s">
        <v>212</v>
      </c>
      <c r="T37" s="64"/>
      <c r="U37" s="188" t="s">
        <v>16</v>
      </c>
      <c r="V37" s="36"/>
      <c r="W37" s="204" t="s">
        <v>367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220"/>
      <c r="AI37" s="187" t="s">
        <v>396</v>
      </c>
      <c r="AJ37" s="63"/>
      <c r="AK37" s="65"/>
      <c r="AL37" s="63" t="s">
        <v>397</v>
      </c>
      <c r="AM37" s="64"/>
      <c r="AN37" s="65" t="s">
        <v>398</v>
      </c>
      <c r="AO37" s="64"/>
      <c r="AP37" s="63" t="s">
        <v>399</v>
      </c>
      <c r="AQ37" s="99"/>
      <c r="AR37" s="25"/>
      <c r="AS37" s="25"/>
    </row>
    <row r="38" spans="1:45" ht="15" customHeight="1" x14ac:dyDescent="0.2">
      <c r="A38" s="2"/>
      <c r="B38" s="190">
        <v>2009</v>
      </c>
      <c r="C38" s="111" t="s">
        <v>67</v>
      </c>
      <c r="D38" s="191" t="s">
        <v>92</v>
      </c>
      <c r="E38" s="111"/>
      <c r="F38" s="111">
        <v>19</v>
      </c>
      <c r="G38" s="111">
        <v>11</v>
      </c>
      <c r="H38" s="192">
        <v>1.8181818181818181</v>
      </c>
      <c r="I38" s="192">
        <v>0.36363636363636365</v>
      </c>
      <c r="J38" s="192">
        <v>2.1818181818181817</v>
      </c>
      <c r="K38" s="193">
        <v>3</v>
      </c>
      <c r="L38" s="39"/>
      <c r="M38" s="194" t="s">
        <v>235</v>
      </c>
      <c r="N38" s="111"/>
      <c r="O38" s="111">
        <v>20</v>
      </c>
      <c r="P38" s="232" t="s">
        <v>319</v>
      </c>
      <c r="Q38" s="232" t="s">
        <v>338</v>
      </c>
      <c r="R38" s="232" t="s">
        <v>346</v>
      </c>
      <c r="S38" s="232" t="s">
        <v>357</v>
      </c>
      <c r="T38" s="196"/>
      <c r="U38" s="193" t="s">
        <v>330</v>
      </c>
      <c r="V38" s="39"/>
      <c r="W38" s="194" t="s">
        <v>282</v>
      </c>
      <c r="X38" s="198"/>
      <c r="Y38" s="191"/>
      <c r="Z38" s="191"/>
      <c r="AA38" s="191"/>
      <c r="AB38" s="191"/>
      <c r="AC38" s="191"/>
      <c r="AD38" s="191"/>
      <c r="AE38" s="191"/>
      <c r="AF38" s="191"/>
      <c r="AG38" s="217"/>
      <c r="AH38" s="221"/>
      <c r="AI38" s="190">
        <v>2017</v>
      </c>
      <c r="AJ38" s="243" t="s">
        <v>400</v>
      </c>
      <c r="AK38" s="244"/>
      <c r="AL38" s="245">
        <v>1103.3</v>
      </c>
      <c r="AM38" s="195"/>
      <c r="AN38" s="246">
        <v>200.7</v>
      </c>
      <c r="AO38" s="111"/>
      <c r="AP38" s="111">
        <v>1</v>
      </c>
      <c r="AQ38" s="197"/>
      <c r="AR38" s="25"/>
      <c r="AS38" s="25"/>
    </row>
    <row r="39" spans="1:45" ht="15" customHeight="1" x14ac:dyDescent="0.2">
      <c r="A39" s="2"/>
      <c r="B39" s="190">
        <v>2010</v>
      </c>
      <c r="C39" s="111" t="s">
        <v>67</v>
      </c>
      <c r="D39" s="191" t="s">
        <v>92</v>
      </c>
      <c r="E39" s="111"/>
      <c r="F39" s="111">
        <v>20</v>
      </c>
      <c r="G39" s="111">
        <v>26</v>
      </c>
      <c r="H39" s="192">
        <v>1.3846153846153846</v>
      </c>
      <c r="I39" s="192">
        <v>0.26923076923076922</v>
      </c>
      <c r="J39" s="192">
        <v>1.6538461538461537</v>
      </c>
      <c r="K39" s="193">
        <v>3.4615384615384617</v>
      </c>
      <c r="L39" s="39"/>
      <c r="M39" s="194" t="s">
        <v>214</v>
      </c>
      <c r="N39" s="111"/>
      <c r="O39" s="111">
        <v>20</v>
      </c>
      <c r="P39" s="232" t="s">
        <v>320</v>
      </c>
      <c r="Q39" s="232" t="s">
        <v>339</v>
      </c>
      <c r="R39" s="232" t="s">
        <v>347</v>
      </c>
      <c r="S39" s="232" t="s">
        <v>358</v>
      </c>
      <c r="T39" s="196"/>
      <c r="U39" s="193" t="s">
        <v>331</v>
      </c>
      <c r="V39" s="39"/>
      <c r="W39" s="205" t="s">
        <v>283</v>
      </c>
      <c r="X39" s="198"/>
      <c r="Y39" s="198" t="s">
        <v>288</v>
      </c>
      <c r="Z39" s="229"/>
      <c r="AA39" s="229"/>
      <c r="AB39" s="229"/>
      <c r="AC39" s="229"/>
      <c r="AD39" s="229"/>
      <c r="AE39" s="229"/>
      <c r="AF39" s="229"/>
      <c r="AG39" s="230" t="s">
        <v>289</v>
      </c>
      <c r="AH39" s="193"/>
      <c r="AI39" s="190">
        <v>2018</v>
      </c>
      <c r="AJ39" s="243" t="s">
        <v>403</v>
      </c>
      <c r="AK39" s="244"/>
      <c r="AL39" s="245">
        <v>1315.3</v>
      </c>
      <c r="AM39" s="198"/>
      <c r="AN39" s="246">
        <f>PRODUCT(AL39-AL38)</f>
        <v>212</v>
      </c>
      <c r="AO39" s="198"/>
      <c r="AP39" s="111">
        <v>2</v>
      </c>
      <c r="AQ39" s="247"/>
      <c r="AR39" s="25"/>
      <c r="AS39" s="25"/>
    </row>
    <row r="40" spans="1:45" ht="15" customHeight="1" x14ac:dyDescent="0.2">
      <c r="A40" s="2"/>
      <c r="B40" s="190">
        <v>2011</v>
      </c>
      <c r="C40" s="111" t="s">
        <v>91</v>
      </c>
      <c r="D40" s="191" t="s">
        <v>92</v>
      </c>
      <c r="E40" s="111"/>
      <c r="F40" s="111">
        <v>21</v>
      </c>
      <c r="G40" s="111">
        <v>24</v>
      </c>
      <c r="H40" s="192">
        <v>1.625</v>
      </c>
      <c r="I40" s="192">
        <v>8.3333333333333329E-2</v>
      </c>
      <c r="J40" s="192">
        <v>1.7083333333333333</v>
      </c>
      <c r="K40" s="193">
        <v>3.0833333333333335</v>
      </c>
      <c r="L40" s="39"/>
      <c r="M40" s="194" t="s">
        <v>215</v>
      </c>
      <c r="N40" s="111"/>
      <c r="O40" s="111">
        <v>21</v>
      </c>
      <c r="P40" s="232" t="s">
        <v>321</v>
      </c>
      <c r="Q40" s="232" t="s">
        <v>340</v>
      </c>
      <c r="R40" s="232" t="s">
        <v>348</v>
      </c>
      <c r="S40" s="232" t="s">
        <v>359</v>
      </c>
      <c r="T40" s="192"/>
      <c r="U40" s="193" t="s">
        <v>332</v>
      </c>
      <c r="V40" s="39"/>
      <c r="W40" s="205" t="s">
        <v>296</v>
      </c>
      <c r="X40" s="198"/>
      <c r="Y40" s="198" t="s">
        <v>377</v>
      </c>
      <c r="Z40" s="229"/>
      <c r="AA40" s="229"/>
      <c r="AB40" s="229"/>
      <c r="AC40" s="229"/>
      <c r="AD40" s="229"/>
      <c r="AE40" s="229"/>
      <c r="AF40" s="229"/>
      <c r="AG40" s="230" t="s">
        <v>378</v>
      </c>
      <c r="AH40" s="193"/>
      <c r="AI40" s="190">
        <v>2019</v>
      </c>
      <c r="AJ40" s="243" t="s">
        <v>402</v>
      </c>
      <c r="AK40" s="244"/>
      <c r="AL40" s="245">
        <v>1515.7</v>
      </c>
      <c r="AM40" s="198"/>
      <c r="AN40" s="246">
        <f t="shared" ref="AN40:AN43" si="4">PRODUCT(AL40-AL39)</f>
        <v>200.40000000000009</v>
      </c>
      <c r="AO40" s="198"/>
      <c r="AP40" s="111"/>
      <c r="AQ40" s="247"/>
      <c r="AR40" s="25"/>
      <c r="AS40" s="25"/>
    </row>
    <row r="41" spans="1:45" ht="15" customHeight="1" x14ac:dyDescent="0.2">
      <c r="A41" s="2"/>
      <c r="B41" s="190">
        <v>2012</v>
      </c>
      <c r="C41" s="111" t="s">
        <v>65</v>
      </c>
      <c r="D41" s="191" t="s">
        <v>102</v>
      </c>
      <c r="E41" s="111"/>
      <c r="F41" s="111">
        <v>22</v>
      </c>
      <c r="G41" s="111">
        <v>22</v>
      </c>
      <c r="H41" s="192">
        <v>2.2727272727272729</v>
      </c>
      <c r="I41" s="192">
        <v>0.18181818181818182</v>
      </c>
      <c r="J41" s="192">
        <v>2.4545454545454546</v>
      </c>
      <c r="K41" s="193">
        <v>3.3636363636363638</v>
      </c>
      <c r="L41" s="39"/>
      <c r="M41" s="194" t="s">
        <v>218</v>
      </c>
      <c r="N41" s="111"/>
      <c r="O41" s="111"/>
      <c r="P41" s="232" t="s">
        <v>322</v>
      </c>
      <c r="Q41" s="232" t="s">
        <v>341</v>
      </c>
      <c r="R41" s="232" t="s">
        <v>349</v>
      </c>
      <c r="S41" s="232" t="s">
        <v>360</v>
      </c>
      <c r="T41" s="192"/>
      <c r="U41" s="193" t="s">
        <v>249</v>
      </c>
      <c r="V41" s="39"/>
      <c r="W41" s="205"/>
      <c r="X41" s="198"/>
      <c r="Y41" s="198"/>
      <c r="Z41" s="191"/>
      <c r="AA41" s="191"/>
      <c r="AB41" s="191"/>
      <c r="AC41" s="198"/>
      <c r="AD41" s="191"/>
      <c r="AE41" s="191"/>
      <c r="AF41" s="191"/>
      <c r="AG41" s="191"/>
      <c r="AH41" s="193"/>
      <c r="AI41" s="190">
        <v>2020</v>
      </c>
      <c r="AJ41" s="243" t="s">
        <v>401</v>
      </c>
      <c r="AK41" s="244"/>
      <c r="AL41" s="245">
        <v>1625</v>
      </c>
      <c r="AM41" s="198"/>
      <c r="AN41" s="246">
        <f t="shared" si="4"/>
        <v>109.29999999999995</v>
      </c>
      <c r="AO41" s="198"/>
      <c r="AP41" s="111">
        <v>3</v>
      </c>
      <c r="AQ41" s="247"/>
      <c r="AR41" s="25"/>
      <c r="AS41" s="25"/>
    </row>
    <row r="42" spans="1:45" ht="15" customHeight="1" x14ac:dyDescent="0.2">
      <c r="A42" s="2"/>
      <c r="B42" s="190">
        <v>2013</v>
      </c>
      <c r="C42" s="111" t="s">
        <v>58</v>
      </c>
      <c r="D42" s="191" t="s">
        <v>103</v>
      </c>
      <c r="E42" s="111"/>
      <c r="F42" s="111">
        <v>23</v>
      </c>
      <c r="G42" s="111">
        <v>26</v>
      </c>
      <c r="H42" s="192">
        <v>3.3846153846153846</v>
      </c>
      <c r="I42" s="192">
        <v>0.11538461538461539</v>
      </c>
      <c r="J42" s="192">
        <v>3.5</v>
      </c>
      <c r="K42" s="193">
        <v>4.6923076923076925</v>
      </c>
      <c r="L42" s="39"/>
      <c r="M42" s="194" t="s">
        <v>220</v>
      </c>
      <c r="N42" s="111"/>
      <c r="O42" s="111"/>
      <c r="P42" s="232" t="s">
        <v>323</v>
      </c>
      <c r="Q42" s="232" t="s">
        <v>342</v>
      </c>
      <c r="R42" s="232" t="s">
        <v>350</v>
      </c>
      <c r="S42" s="232" t="s">
        <v>361</v>
      </c>
      <c r="T42" s="192"/>
      <c r="U42" s="193" t="s">
        <v>333</v>
      </c>
      <c r="V42" s="39"/>
      <c r="W42" s="194" t="s">
        <v>284</v>
      </c>
      <c r="X42" s="198"/>
      <c r="Y42" s="198"/>
      <c r="Z42" s="191"/>
      <c r="AA42" s="191"/>
      <c r="AB42" s="191"/>
      <c r="AC42" s="198"/>
      <c r="AD42" s="191"/>
      <c r="AE42" s="191"/>
      <c r="AF42" s="191"/>
      <c r="AG42" s="191"/>
      <c r="AH42" s="197"/>
      <c r="AI42" s="190">
        <v>2021</v>
      </c>
      <c r="AJ42" s="243" t="s">
        <v>247</v>
      </c>
      <c r="AK42" s="244"/>
      <c r="AL42" s="245">
        <v>1739</v>
      </c>
      <c r="AM42" s="198"/>
      <c r="AN42" s="246">
        <f t="shared" si="4"/>
        <v>114</v>
      </c>
      <c r="AO42" s="198"/>
      <c r="AP42" s="111"/>
      <c r="AQ42" s="247"/>
      <c r="AR42" s="25"/>
      <c r="AS42" s="25"/>
    </row>
    <row r="43" spans="1:45" ht="15" customHeight="1" x14ac:dyDescent="0.2">
      <c r="A43" s="2"/>
      <c r="B43" s="190">
        <v>2014</v>
      </c>
      <c r="C43" s="111" t="s">
        <v>57</v>
      </c>
      <c r="D43" s="191" t="s">
        <v>103</v>
      </c>
      <c r="E43" s="111"/>
      <c r="F43" s="111">
        <v>24</v>
      </c>
      <c r="G43" s="111">
        <v>30</v>
      </c>
      <c r="H43" s="192">
        <v>3.6333333333333333</v>
      </c>
      <c r="I43" s="192">
        <v>0.33333333333333331</v>
      </c>
      <c r="J43" s="192">
        <v>3.9666666666666668</v>
      </c>
      <c r="K43" s="193">
        <v>5.1333333333333337</v>
      </c>
      <c r="L43" s="39"/>
      <c r="M43" s="194" t="s">
        <v>222</v>
      </c>
      <c r="N43" s="111"/>
      <c r="O43" s="111"/>
      <c r="P43" s="232" t="s">
        <v>324</v>
      </c>
      <c r="Q43" s="232" t="s">
        <v>343</v>
      </c>
      <c r="R43" s="232" t="s">
        <v>351</v>
      </c>
      <c r="S43" s="232" t="s">
        <v>362</v>
      </c>
      <c r="T43" s="192"/>
      <c r="U43" s="193" t="s">
        <v>334</v>
      </c>
      <c r="V43" s="39"/>
      <c r="W43" s="205" t="s">
        <v>285</v>
      </c>
      <c r="X43" s="198"/>
      <c r="Y43" s="229" t="s">
        <v>293</v>
      </c>
      <c r="Z43" s="231"/>
      <c r="AA43" s="231"/>
      <c r="AB43" s="231"/>
      <c r="AC43" s="231"/>
      <c r="AD43" s="231"/>
      <c r="AE43" s="231"/>
      <c r="AF43" s="231"/>
      <c r="AG43" s="230" t="s">
        <v>290</v>
      </c>
      <c r="AH43" s="193">
        <v>0.11560693641618497</v>
      </c>
      <c r="AI43" s="111">
        <v>2022</v>
      </c>
      <c r="AJ43" s="111" t="s">
        <v>446</v>
      </c>
      <c r="AK43" s="191"/>
      <c r="AL43" s="245">
        <v>1920</v>
      </c>
      <c r="AM43" s="191"/>
      <c r="AN43" s="246">
        <f t="shared" si="4"/>
        <v>181</v>
      </c>
      <c r="AO43" s="191"/>
      <c r="AP43" s="111">
        <v>4</v>
      </c>
      <c r="AQ43" s="197"/>
      <c r="AR43" s="25"/>
      <c r="AS43" s="25"/>
    </row>
    <row r="44" spans="1:45" ht="15" customHeight="1" x14ac:dyDescent="0.2">
      <c r="A44" s="2"/>
      <c r="B44" s="190">
        <v>2015</v>
      </c>
      <c r="C44" s="111" t="s">
        <v>91</v>
      </c>
      <c r="D44" s="191" t="s">
        <v>103</v>
      </c>
      <c r="E44" s="111"/>
      <c r="F44" s="111">
        <v>25</v>
      </c>
      <c r="G44" s="111">
        <v>30</v>
      </c>
      <c r="H44" s="192">
        <v>2.7333333333333334</v>
      </c>
      <c r="I44" s="192">
        <v>0.23333333333333334</v>
      </c>
      <c r="J44" s="192">
        <v>2.9666666666666668</v>
      </c>
      <c r="K44" s="193">
        <v>4.4000000000000004</v>
      </c>
      <c r="L44" s="39"/>
      <c r="M44" s="194" t="s">
        <v>224</v>
      </c>
      <c r="N44" s="111"/>
      <c r="O44" s="111"/>
      <c r="P44" s="232" t="s">
        <v>325</v>
      </c>
      <c r="Q44" s="232" t="s">
        <v>179</v>
      </c>
      <c r="R44" s="232" t="s">
        <v>352</v>
      </c>
      <c r="S44" s="232" t="s">
        <v>363</v>
      </c>
      <c r="T44" s="192"/>
      <c r="U44" s="193" t="s">
        <v>327</v>
      </c>
      <c r="V44" s="39"/>
      <c r="W44" s="205" t="s">
        <v>286</v>
      </c>
      <c r="X44" s="198"/>
      <c r="Y44" s="229" t="s">
        <v>294</v>
      </c>
      <c r="Z44" s="229"/>
      <c r="AA44" s="229"/>
      <c r="AB44" s="229"/>
      <c r="AC44" s="229"/>
      <c r="AD44" s="229"/>
      <c r="AE44" s="229"/>
      <c r="AF44" s="229"/>
      <c r="AG44" s="230" t="s">
        <v>291</v>
      </c>
      <c r="AH44" s="193">
        <v>0.13215859030837004</v>
      </c>
      <c r="AI44" s="111"/>
      <c r="AJ44" s="191"/>
      <c r="AK44" s="191"/>
      <c r="AL44" s="191"/>
      <c r="AM44" s="191"/>
      <c r="AN44" s="191"/>
      <c r="AO44" s="191"/>
      <c r="AP44" s="191"/>
      <c r="AQ44" s="197"/>
      <c r="AR44" s="25"/>
      <c r="AS44" s="25"/>
    </row>
    <row r="45" spans="1:45" ht="15" customHeight="1" x14ac:dyDescent="0.2">
      <c r="A45" s="2"/>
      <c r="B45" s="190">
        <v>2016</v>
      </c>
      <c r="C45" s="111" t="s">
        <v>91</v>
      </c>
      <c r="D45" s="191" t="s">
        <v>103</v>
      </c>
      <c r="E45" s="111"/>
      <c r="F45" s="111">
        <v>26</v>
      </c>
      <c r="G45" s="111">
        <v>28</v>
      </c>
      <c r="H45" s="192">
        <v>3.9642857142857144</v>
      </c>
      <c r="I45" s="233">
        <v>0.6071428571428571</v>
      </c>
      <c r="J45" s="192">
        <v>4.5714285714285712</v>
      </c>
      <c r="K45" s="193">
        <v>6.4285714285714288</v>
      </c>
      <c r="L45" s="39"/>
      <c r="M45" s="194" t="s">
        <v>226</v>
      </c>
      <c r="N45" s="111"/>
      <c r="O45" s="111"/>
      <c r="P45" s="232" t="s">
        <v>326</v>
      </c>
      <c r="Q45" s="232" t="s">
        <v>344</v>
      </c>
      <c r="R45" s="232" t="s">
        <v>353</v>
      </c>
      <c r="S45" s="232" t="s">
        <v>364</v>
      </c>
      <c r="T45" s="192"/>
      <c r="U45" s="193" t="s">
        <v>335</v>
      </c>
      <c r="V45" s="39"/>
      <c r="W45" s="205" t="s">
        <v>287</v>
      </c>
      <c r="X45" s="198"/>
      <c r="Y45" s="229" t="s">
        <v>295</v>
      </c>
      <c r="Z45" s="229"/>
      <c r="AA45" s="229"/>
      <c r="AB45" s="229"/>
      <c r="AC45" s="229"/>
      <c r="AD45" s="229"/>
      <c r="AE45" s="229"/>
      <c r="AF45" s="229"/>
      <c r="AG45" s="230" t="s">
        <v>292</v>
      </c>
      <c r="AH45" s="193">
        <v>0.14084507042253522</v>
      </c>
      <c r="AI45" s="111"/>
      <c r="AJ45" s="191"/>
      <c r="AK45" s="191"/>
      <c r="AL45" s="191"/>
      <c r="AM45" s="191"/>
      <c r="AN45" s="191"/>
      <c r="AO45" s="191"/>
      <c r="AP45" s="191"/>
      <c r="AQ45" s="197"/>
      <c r="AR45" s="25"/>
      <c r="AS45" s="25"/>
    </row>
    <row r="46" spans="1:45" ht="15" customHeight="1" x14ac:dyDescent="0.2">
      <c r="A46" s="2"/>
      <c r="B46" s="190">
        <v>2017</v>
      </c>
      <c r="C46" s="111" t="s">
        <v>57</v>
      </c>
      <c r="D46" s="191" t="s">
        <v>103</v>
      </c>
      <c r="E46" s="111"/>
      <c r="F46" s="111">
        <v>27</v>
      </c>
      <c r="G46" s="111">
        <v>32</v>
      </c>
      <c r="H46" s="192">
        <v>4</v>
      </c>
      <c r="I46" s="192">
        <v>0.34375</v>
      </c>
      <c r="J46" s="192">
        <v>4.34375</v>
      </c>
      <c r="K46" s="234">
        <v>6.4375</v>
      </c>
      <c r="L46" s="39"/>
      <c r="M46" s="194" t="s">
        <v>228</v>
      </c>
      <c r="N46" s="111"/>
      <c r="O46" s="111"/>
      <c r="P46" s="232" t="s">
        <v>327</v>
      </c>
      <c r="Q46" s="232" t="s">
        <v>345</v>
      </c>
      <c r="R46" s="232" t="s">
        <v>354</v>
      </c>
      <c r="S46" s="232" t="s">
        <v>365</v>
      </c>
      <c r="T46" s="192"/>
      <c r="U46" s="193" t="s">
        <v>336</v>
      </c>
      <c r="V46" s="39"/>
      <c r="W46" s="205" t="s">
        <v>435</v>
      </c>
      <c r="X46" s="198"/>
      <c r="Y46" s="229" t="s">
        <v>436</v>
      </c>
      <c r="Z46" s="229"/>
      <c r="AA46" s="229"/>
      <c r="AB46" s="229"/>
      <c r="AC46" s="229"/>
      <c r="AD46" s="229"/>
      <c r="AE46" s="229"/>
      <c r="AF46" s="229"/>
      <c r="AG46" s="230" t="s">
        <v>437</v>
      </c>
      <c r="AH46" s="193">
        <f>PRODUCT(50/365)</f>
        <v>0.13698630136986301</v>
      </c>
      <c r="AI46" s="191"/>
      <c r="AJ46" s="191"/>
      <c r="AK46" s="191"/>
      <c r="AL46" s="191"/>
      <c r="AM46" s="191"/>
      <c r="AN46" s="191"/>
      <c r="AO46" s="191"/>
      <c r="AP46" s="191"/>
      <c r="AQ46" s="197"/>
      <c r="AR46" s="25"/>
      <c r="AS46" s="25"/>
    </row>
    <row r="47" spans="1:45" ht="15" customHeight="1" x14ac:dyDescent="0.2">
      <c r="A47" s="2"/>
      <c r="B47" s="190">
        <v>2018</v>
      </c>
      <c r="C47" s="111" t="s">
        <v>59</v>
      </c>
      <c r="D47" s="191" t="s">
        <v>103</v>
      </c>
      <c r="E47" s="111"/>
      <c r="F47" s="111">
        <v>28</v>
      </c>
      <c r="G47" s="111">
        <v>32</v>
      </c>
      <c r="H47" s="233">
        <v>4.34375</v>
      </c>
      <c r="I47" s="192">
        <v>0.5625</v>
      </c>
      <c r="J47" s="233">
        <v>4.90625</v>
      </c>
      <c r="K47" s="193">
        <v>6.15625</v>
      </c>
      <c r="L47" s="39"/>
      <c r="M47" s="194" t="s">
        <v>230</v>
      </c>
      <c r="N47" s="111"/>
      <c r="O47" s="111"/>
      <c r="P47" s="232" t="s">
        <v>328</v>
      </c>
      <c r="Q47" s="232" t="s">
        <v>67</v>
      </c>
      <c r="R47" s="232" t="s">
        <v>355</v>
      </c>
      <c r="S47" s="232" t="s">
        <v>344</v>
      </c>
      <c r="T47" s="192"/>
      <c r="U47" s="193" t="s">
        <v>337</v>
      </c>
      <c r="V47" s="39"/>
      <c r="W47" s="205"/>
      <c r="X47" s="198"/>
      <c r="Y47" s="198"/>
      <c r="Z47" s="191"/>
      <c r="AA47" s="191"/>
      <c r="AB47" s="191"/>
      <c r="AC47" s="198"/>
      <c r="AD47" s="191"/>
      <c r="AE47" s="191"/>
      <c r="AF47" s="191"/>
      <c r="AG47" s="191"/>
      <c r="AH47" s="193"/>
      <c r="AI47" s="189" t="s">
        <v>393</v>
      </c>
      <c r="AJ47" s="63"/>
      <c r="AK47" s="65"/>
      <c r="AL47" s="65"/>
      <c r="AM47" s="65"/>
      <c r="AN47" s="64"/>
      <c r="AO47" s="64"/>
      <c r="AP47" s="64"/>
      <c r="AQ47" s="99"/>
      <c r="AR47" s="25"/>
      <c r="AS47" s="25"/>
    </row>
    <row r="48" spans="1:45" ht="15" customHeight="1" x14ac:dyDescent="0.2">
      <c r="A48" s="2"/>
      <c r="B48" s="190">
        <v>2019</v>
      </c>
      <c r="C48" s="111" t="s">
        <v>59</v>
      </c>
      <c r="D48" s="191" t="s">
        <v>103</v>
      </c>
      <c r="E48" s="111"/>
      <c r="F48" s="111">
        <v>29</v>
      </c>
      <c r="G48" s="111">
        <v>30</v>
      </c>
      <c r="H48" s="192">
        <f>PRODUCT((F18+G18)/E18)</f>
        <v>4.2</v>
      </c>
      <c r="I48" s="192">
        <f>PRODUCT(H18/E18)</f>
        <v>0.6</v>
      </c>
      <c r="J48" s="192">
        <f>PRODUCT(F18+G18+H18)/E18</f>
        <v>4.8</v>
      </c>
      <c r="K48" s="193">
        <f>PRODUCT(I18/E18)</f>
        <v>6.333333333333333</v>
      </c>
      <c r="L48" s="39"/>
      <c r="M48" s="194" t="s">
        <v>232</v>
      </c>
      <c r="N48" s="111"/>
      <c r="O48" s="111"/>
      <c r="P48" s="232" t="s">
        <v>329</v>
      </c>
      <c r="Q48" s="232" t="s">
        <v>91</v>
      </c>
      <c r="R48" s="232" t="s">
        <v>356</v>
      </c>
      <c r="S48" s="232" t="s">
        <v>181</v>
      </c>
      <c r="T48" s="192"/>
      <c r="U48" s="193" t="s">
        <v>207</v>
      </c>
      <c r="V48" s="39"/>
      <c r="W48" s="205" t="s">
        <v>234</v>
      </c>
      <c r="X48" s="198"/>
      <c r="Y48" s="191"/>
      <c r="Z48" s="191"/>
      <c r="AA48" s="191"/>
      <c r="AB48" s="191"/>
      <c r="AC48" s="191"/>
      <c r="AD48" s="191"/>
      <c r="AE48" s="191"/>
      <c r="AF48" s="191"/>
      <c r="AG48" s="217"/>
      <c r="AH48" s="221"/>
      <c r="AI48" s="249">
        <v>41830</v>
      </c>
      <c r="AJ48" s="195" t="s">
        <v>409</v>
      </c>
      <c r="AK48" s="111"/>
      <c r="AL48" s="111"/>
      <c r="AM48" s="111"/>
      <c r="AN48" s="198">
        <v>2</v>
      </c>
      <c r="AO48" s="111"/>
      <c r="AP48" s="111"/>
      <c r="AQ48" s="197"/>
      <c r="AR48" s="25"/>
      <c r="AS48" s="25"/>
    </row>
    <row r="49" spans="1:45" ht="15" customHeight="1" x14ac:dyDescent="0.2">
      <c r="A49" s="2"/>
      <c r="B49" s="190">
        <v>2020</v>
      </c>
      <c r="C49" s="111" t="s">
        <v>58</v>
      </c>
      <c r="D49" s="191" t="s">
        <v>103</v>
      </c>
      <c r="E49" s="111"/>
      <c r="F49" s="111">
        <v>30</v>
      </c>
      <c r="G49" s="111">
        <v>24</v>
      </c>
      <c r="H49" s="192">
        <f>PRODUCT((F19+G19)/E19)</f>
        <v>3.3333333333333335</v>
      </c>
      <c r="I49" s="192">
        <f>PRODUCT(H19/E19)</f>
        <v>0.16666666666666666</v>
      </c>
      <c r="J49" s="192">
        <f>PRODUCT(F19+G19+H19)/E19</f>
        <v>3.5</v>
      </c>
      <c r="K49" s="193">
        <f>PRODUCT(I19/E19)</f>
        <v>5.5</v>
      </c>
      <c r="L49" s="39"/>
      <c r="M49" s="194" t="s">
        <v>374</v>
      </c>
      <c r="N49" s="111"/>
      <c r="O49" s="111"/>
      <c r="P49" s="111" t="s">
        <v>376</v>
      </c>
      <c r="Q49" s="111" t="s">
        <v>58</v>
      </c>
      <c r="R49" s="111" t="s">
        <v>375</v>
      </c>
      <c r="S49" s="111" t="s">
        <v>67</v>
      </c>
      <c r="T49" s="192"/>
      <c r="U49" s="193" t="s">
        <v>373</v>
      </c>
      <c r="V49" s="39"/>
      <c r="W49" s="205" t="s">
        <v>283</v>
      </c>
      <c r="X49" s="198"/>
      <c r="Y49" s="229" t="s">
        <v>303</v>
      </c>
      <c r="Z49" s="229"/>
      <c r="AA49" s="229"/>
      <c r="AB49" s="229"/>
      <c r="AC49" s="229"/>
      <c r="AD49" s="229"/>
      <c r="AE49" s="229"/>
      <c r="AF49" s="229"/>
      <c r="AG49" s="229" t="s">
        <v>304</v>
      </c>
      <c r="AH49" s="193">
        <v>2</v>
      </c>
      <c r="AI49" s="249">
        <v>41856</v>
      </c>
      <c r="AJ49" s="195" t="s">
        <v>410</v>
      </c>
      <c r="AK49" s="111"/>
      <c r="AL49" s="111"/>
      <c r="AM49" s="111"/>
      <c r="AN49" s="198">
        <v>2</v>
      </c>
      <c r="AO49" s="191"/>
      <c r="AP49" s="191"/>
      <c r="AQ49" s="197"/>
      <c r="AR49" s="25"/>
      <c r="AS49" s="25"/>
    </row>
    <row r="50" spans="1:45" ht="15" customHeight="1" x14ac:dyDescent="0.2">
      <c r="A50" s="2"/>
      <c r="B50" s="190">
        <v>2021</v>
      </c>
      <c r="C50" s="111" t="s">
        <v>67</v>
      </c>
      <c r="D50" s="191" t="s">
        <v>103</v>
      </c>
      <c r="E50" s="111"/>
      <c r="F50" s="111">
        <v>31</v>
      </c>
      <c r="G50" s="111">
        <v>26</v>
      </c>
      <c r="H50" s="192">
        <f t="shared" ref="H50:H51" si="5">PRODUCT((F20+G20)/E20)</f>
        <v>3.1538461538461537</v>
      </c>
      <c r="I50" s="192">
        <f t="shared" ref="I50:I51" si="6">PRODUCT(H20/E20)</f>
        <v>0.34615384615384615</v>
      </c>
      <c r="J50" s="192">
        <f t="shared" ref="J50:J51" si="7">PRODUCT(F20+G20+H20)/E20</f>
        <v>3.5</v>
      </c>
      <c r="K50" s="193">
        <f t="shared" ref="K50:K51" si="8">PRODUCT(I20/E20)</f>
        <v>4.8076923076923075</v>
      </c>
      <c r="L50" s="39"/>
      <c r="M50" s="194" t="s">
        <v>388</v>
      </c>
      <c r="N50" s="111"/>
      <c r="O50" s="111"/>
      <c r="P50" s="111" t="s">
        <v>394</v>
      </c>
      <c r="Q50" s="235" t="s">
        <v>59</v>
      </c>
      <c r="R50" s="111" t="s">
        <v>395</v>
      </c>
      <c r="S50" s="111" t="s">
        <v>67</v>
      </c>
      <c r="T50" s="192"/>
      <c r="U50" s="193" t="s">
        <v>246</v>
      </c>
      <c r="V50" s="39"/>
      <c r="W50" s="205" t="s">
        <v>296</v>
      </c>
      <c r="X50" s="198"/>
      <c r="Y50" s="198" t="s">
        <v>305</v>
      </c>
      <c r="Z50" s="191"/>
      <c r="AA50" s="191"/>
      <c r="AB50" s="191"/>
      <c r="AC50" s="198"/>
      <c r="AD50" s="191"/>
      <c r="AE50" s="191"/>
      <c r="AF50" s="191"/>
      <c r="AG50" s="191" t="s">
        <v>272</v>
      </c>
      <c r="AH50" s="193">
        <f>PRODUCT(300/129)</f>
        <v>2.3255813953488373</v>
      </c>
      <c r="AI50" s="249">
        <v>42512</v>
      </c>
      <c r="AJ50" s="195" t="s">
        <v>411</v>
      </c>
      <c r="AK50" s="111"/>
      <c r="AL50" s="111"/>
      <c r="AM50" s="111"/>
      <c r="AN50" s="198">
        <v>2</v>
      </c>
      <c r="AO50" s="191"/>
      <c r="AP50" s="191"/>
      <c r="AQ50" s="197"/>
      <c r="AR50" s="25"/>
      <c r="AS50" s="25"/>
    </row>
    <row r="51" spans="1:45" ht="15" customHeight="1" x14ac:dyDescent="0.2">
      <c r="A51" s="2"/>
      <c r="B51" s="190">
        <v>2022</v>
      </c>
      <c r="C51" s="111" t="s">
        <v>64</v>
      </c>
      <c r="D51" s="191" t="s">
        <v>413</v>
      </c>
      <c r="E51" s="111"/>
      <c r="F51" s="111">
        <v>32</v>
      </c>
      <c r="G51" s="111">
        <v>30</v>
      </c>
      <c r="H51" s="192">
        <f t="shared" si="5"/>
        <v>3.5</v>
      </c>
      <c r="I51" s="192">
        <f t="shared" si="6"/>
        <v>0.7</v>
      </c>
      <c r="J51" s="192">
        <f t="shared" si="7"/>
        <v>4.2</v>
      </c>
      <c r="K51" s="193">
        <f t="shared" si="8"/>
        <v>5.5</v>
      </c>
      <c r="L51" s="39"/>
      <c r="M51" s="194" t="s">
        <v>432</v>
      </c>
      <c r="N51" s="111"/>
      <c r="O51" s="111"/>
      <c r="P51" s="235" t="s">
        <v>439</v>
      </c>
      <c r="Q51" s="111" t="s">
        <v>59</v>
      </c>
      <c r="R51" s="235" t="s">
        <v>447</v>
      </c>
      <c r="S51" s="235" t="s">
        <v>90</v>
      </c>
      <c r="T51" s="233"/>
      <c r="U51" s="234" t="s">
        <v>440</v>
      </c>
      <c r="V51" s="39"/>
      <c r="W51" s="205" t="s">
        <v>297</v>
      </c>
      <c r="X51" s="198"/>
      <c r="Y51" s="198" t="s">
        <v>306</v>
      </c>
      <c r="Z51" s="191"/>
      <c r="AA51" s="191"/>
      <c r="AB51" s="191"/>
      <c r="AC51" s="198"/>
      <c r="AD51" s="191"/>
      <c r="AE51" s="191"/>
      <c r="AF51" s="191"/>
      <c r="AG51" s="191" t="s">
        <v>273</v>
      </c>
      <c r="AH51" s="193">
        <f>PRODUCT(400/159)</f>
        <v>2.5157232704402515</v>
      </c>
      <c r="AI51" s="249">
        <v>43267</v>
      </c>
      <c r="AJ51" s="195" t="s">
        <v>412</v>
      </c>
      <c r="AK51" s="111"/>
      <c r="AL51" s="111"/>
      <c r="AM51" s="111"/>
      <c r="AN51" s="198">
        <v>2</v>
      </c>
      <c r="AO51" s="191"/>
      <c r="AP51" s="191"/>
      <c r="AQ51" s="197"/>
      <c r="AR51" s="25"/>
      <c r="AS51" s="25"/>
    </row>
    <row r="52" spans="1:45" ht="15" customHeight="1" x14ac:dyDescent="0.2">
      <c r="A52" s="2"/>
      <c r="B52" s="190"/>
      <c r="C52" s="111"/>
      <c r="D52" s="191"/>
      <c r="E52" s="111"/>
      <c r="F52" s="111"/>
      <c r="G52" s="111"/>
      <c r="H52" s="192"/>
      <c r="I52" s="192"/>
      <c r="J52" s="192"/>
      <c r="K52" s="193"/>
      <c r="L52" s="39"/>
      <c r="M52" s="194"/>
      <c r="N52" s="111"/>
      <c r="O52" s="111"/>
      <c r="P52" s="111"/>
      <c r="Q52" s="111"/>
      <c r="R52" s="111"/>
      <c r="S52" s="111"/>
      <c r="T52" s="192"/>
      <c r="U52" s="193"/>
      <c r="V52" s="39"/>
      <c r="W52" s="205" t="s">
        <v>298</v>
      </c>
      <c r="X52" s="198"/>
      <c r="Y52" s="198" t="s">
        <v>307</v>
      </c>
      <c r="Z52" s="191"/>
      <c r="AA52" s="191"/>
      <c r="AB52" s="191"/>
      <c r="AC52" s="198"/>
      <c r="AD52" s="191"/>
      <c r="AE52" s="191"/>
      <c r="AF52" s="191"/>
      <c r="AG52" s="191" t="s">
        <v>274</v>
      </c>
      <c r="AH52" s="193">
        <f>PRODUCT(500/189)</f>
        <v>2.6455026455026456</v>
      </c>
      <c r="AI52" s="249"/>
      <c r="AJ52" s="195"/>
      <c r="AK52" s="111"/>
      <c r="AL52" s="111"/>
      <c r="AM52" s="111"/>
      <c r="AN52" s="111"/>
      <c r="AO52" s="191"/>
      <c r="AP52" s="191"/>
      <c r="AQ52" s="197"/>
      <c r="AR52" s="25"/>
      <c r="AS52" s="25"/>
    </row>
    <row r="53" spans="1:45" ht="15" customHeight="1" x14ac:dyDescent="0.2">
      <c r="A53" s="2"/>
      <c r="B53" s="187" t="s">
        <v>368</v>
      </c>
      <c r="C53" s="63"/>
      <c r="D53" s="64"/>
      <c r="E53" s="63"/>
      <c r="F53" s="63"/>
      <c r="G53" s="63"/>
      <c r="H53" s="237"/>
      <c r="I53" s="237"/>
      <c r="J53" s="237"/>
      <c r="K53" s="238"/>
      <c r="L53" s="39"/>
      <c r="M53" s="194"/>
      <c r="N53" s="111"/>
      <c r="O53" s="111"/>
      <c r="P53" s="111"/>
      <c r="Q53" s="111"/>
      <c r="R53" s="111"/>
      <c r="S53" s="111"/>
      <c r="T53" s="192"/>
      <c r="U53" s="193"/>
      <c r="V53" s="39"/>
      <c r="W53" s="205" t="s">
        <v>299</v>
      </c>
      <c r="X53" s="198"/>
      <c r="Y53" s="198" t="s">
        <v>308</v>
      </c>
      <c r="Z53" s="191"/>
      <c r="AA53" s="191"/>
      <c r="AB53" s="191"/>
      <c r="AC53" s="198"/>
      <c r="AD53" s="191"/>
      <c r="AE53" s="191"/>
      <c r="AF53" s="191"/>
      <c r="AG53" s="191" t="s">
        <v>275</v>
      </c>
      <c r="AH53" s="193">
        <f>PRODUCT(600/213)</f>
        <v>2.816901408450704</v>
      </c>
      <c r="AI53" s="191"/>
      <c r="AJ53" s="191"/>
      <c r="AK53" s="191"/>
      <c r="AL53" s="191"/>
      <c r="AM53" s="191"/>
      <c r="AN53" s="191"/>
      <c r="AO53" s="191"/>
      <c r="AP53" s="191"/>
      <c r="AQ53" s="197"/>
      <c r="AR53" s="25"/>
      <c r="AS53" s="25"/>
    </row>
    <row r="54" spans="1:45" ht="15" customHeight="1" x14ac:dyDescent="0.2">
      <c r="A54" s="2"/>
      <c r="B54" s="194">
        <v>4237</v>
      </c>
      <c r="C54" s="191" t="s">
        <v>371</v>
      </c>
      <c r="D54" s="191"/>
      <c r="E54" s="111"/>
      <c r="F54" s="111"/>
      <c r="G54" s="111"/>
      <c r="H54" s="192"/>
      <c r="I54" s="192"/>
      <c r="J54" s="192"/>
      <c r="K54" s="193"/>
      <c r="L54" s="39"/>
      <c r="M54" s="194"/>
      <c r="N54" s="111"/>
      <c r="O54" s="111"/>
      <c r="P54" s="111"/>
      <c r="Q54" s="111"/>
      <c r="R54" s="111"/>
      <c r="S54" s="111"/>
      <c r="T54" s="192"/>
      <c r="U54" s="193"/>
      <c r="V54" s="39"/>
      <c r="W54" s="205" t="s">
        <v>300</v>
      </c>
      <c r="X54" s="198"/>
      <c r="Y54" s="198" t="s">
        <v>309</v>
      </c>
      <c r="Z54" s="191"/>
      <c r="AA54" s="191"/>
      <c r="AB54" s="191"/>
      <c r="AC54" s="198"/>
      <c r="AD54" s="191"/>
      <c r="AE54" s="191"/>
      <c r="AF54" s="191"/>
      <c r="AG54" s="191" t="s">
        <v>276</v>
      </c>
      <c r="AH54" s="193">
        <f>PRODUCT(700/239)</f>
        <v>2.9288702928870292</v>
      </c>
      <c r="AI54" s="191"/>
      <c r="AJ54" s="191"/>
      <c r="AK54" s="191"/>
      <c r="AL54" s="191"/>
      <c r="AM54" s="191"/>
      <c r="AN54" s="191"/>
      <c r="AO54" s="191"/>
      <c r="AP54" s="191"/>
      <c r="AQ54" s="197"/>
      <c r="AR54" s="25"/>
      <c r="AS54" s="25"/>
    </row>
    <row r="55" spans="1:45" ht="15" customHeight="1" x14ac:dyDescent="0.2">
      <c r="A55" s="2"/>
      <c r="B55" s="190"/>
      <c r="C55" s="111"/>
      <c r="D55" s="191"/>
      <c r="E55" s="111"/>
      <c r="F55" s="111"/>
      <c r="G55" s="111"/>
      <c r="H55" s="192"/>
      <c r="I55" s="192"/>
      <c r="J55" s="192"/>
      <c r="K55" s="193"/>
      <c r="L55" s="39"/>
      <c r="M55" s="194"/>
      <c r="N55" s="111"/>
      <c r="O55" s="111"/>
      <c r="P55" s="111"/>
      <c r="Q55" s="111"/>
      <c r="R55" s="111"/>
      <c r="S55" s="111"/>
      <c r="T55" s="192"/>
      <c r="U55" s="193"/>
      <c r="V55" s="39"/>
      <c r="W55" s="205" t="s">
        <v>301</v>
      </c>
      <c r="X55" s="191"/>
      <c r="Y55" s="198" t="s">
        <v>310</v>
      </c>
      <c r="Z55" s="191"/>
      <c r="AA55" s="191"/>
      <c r="AB55" s="191"/>
      <c r="AC55" s="198"/>
      <c r="AD55" s="191"/>
      <c r="AE55" s="191"/>
      <c r="AF55" s="191"/>
      <c r="AG55" s="191" t="s">
        <v>277</v>
      </c>
      <c r="AH55" s="193">
        <f>PRODUCT(800/261)</f>
        <v>3.0651340996168583</v>
      </c>
      <c r="AI55" s="215"/>
      <c r="AJ55" s="191"/>
      <c r="AK55" s="191"/>
      <c r="AL55" s="248"/>
      <c r="AM55" s="248"/>
      <c r="AN55" s="248"/>
      <c r="AO55" s="217"/>
      <c r="AP55" s="191"/>
      <c r="AQ55" s="197"/>
      <c r="AR55" s="25"/>
      <c r="AS55" s="25"/>
    </row>
    <row r="56" spans="1:45" ht="15" customHeight="1" x14ac:dyDescent="0.2">
      <c r="A56" s="2"/>
      <c r="B56" s="187" t="s">
        <v>369</v>
      </c>
      <c r="C56" s="63"/>
      <c r="D56" s="64"/>
      <c r="E56" s="63"/>
      <c r="F56" s="63"/>
      <c r="G56" s="63"/>
      <c r="H56" s="237"/>
      <c r="I56" s="237"/>
      <c r="J56" s="237"/>
      <c r="K56" s="238"/>
      <c r="L56" s="39"/>
      <c r="M56" s="194"/>
      <c r="N56" s="111"/>
      <c r="O56" s="111"/>
      <c r="P56" s="111"/>
      <c r="Q56" s="111"/>
      <c r="R56" s="111"/>
      <c r="S56" s="111"/>
      <c r="T56" s="192"/>
      <c r="U56" s="193"/>
      <c r="V56" s="39"/>
      <c r="W56" s="205" t="s">
        <v>302</v>
      </c>
      <c r="X56" s="191"/>
      <c r="Y56" s="198" t="s">
        <v>311</v>
      </c>
      <c r="Z56" s="191"/>
      <c r="AA56" s="191"/>
      <c r="AB56" s="191"/>
      <c r="AC56" s="198"/>
      <c r="AD56" s="191"/>
      <c r="AE56" s="191"/>
      <c r="AF56" s="191"/>
      <c r="AG56" s="191" t="s">
        <v>278</v>
      </c>
      <c r="AH56" s="193">
        <f>PRODUCT(900/285)</f>
        <v>3.1578947368421053</v>
      </c>
      <c r="AI56" s="215"/>
      <c r="AJ56" s="191"/>
      <c r="AK56" s="191"/>
      <c r="AL56" s="248"/>
      <c r="AM56" s="248"/>
      <c r="AN56" s="248"/>
      <c r="AO56" s="217"/>
      <c r="AP56" s="191"/>
      <c r="AQ56" s="197"/>
      <c r="AR56" s="25"/>
      <c r="AS56" s="25"/>
    </row>
    <row r="57" spans="1:45" ht="15" customHeight="1" x14ac:dyDescent="0.2">
      <c r="A57" s="2"/>
      <c r="B57" s="194">
        <v>3215</v>
      </c>
      <c r="C57" s="191" t="s">
        <v>370</v>
      </c>
      <c r="D57" s="191"/>
      <c r="E57" s="111"/>
      <c r="F57" s="111"/>
      <c r="G57" s="111"/>
      <c r="H57" s="192"/>
      <c r="I57" s="192"/>
      <c r="J57" s="192"/>
      <c r="K57" s="193"/>
      <c r="L57" s="39"/>
      <c r="M57" s="194"/>
      <c r="N57" s="111"/>
      <c r="O57" s="111"/>
      <c r="P57" s="111"/>
      <c r="Q57" s="111"/>
      <c r="R57" s="111"/>
      <c r="S57" s="111"/>
      <c r="T57" s="192"/>
      <c r="U57" s="193"/>
      <c r="V57" s="39"/>
      <c r="W57" s="240" t="s">
        <v>379</v>
      </c>
      <c r="X57" s="191"/>
      <c r="Y57" s="198" t="s">
        <v>380</v>
      </c>
      <c r="Z57" s="191"/>
      <c r="AA57" s="191"/>
      <c r="AB57" s="191"/>
      <c r="AC57" s="198"/>
      <c r="AD57" s="191"/>
      <c r="AE57" s="191"/>
      <c r="AF57" s="191"/>
      <c r="AG57" s="191" t="s">
        <v>381</v>
      </c>
      <c r="AH57" s="193">
        <v>3.19</v>
      </c>
      <c r="AI57" s="215"/>
      <c r="AJ57" s="191"/>
      <c r="AK57" s="191"/>
      <c r="AL57" s="248"/>
      <c r="AM57" s="248"/>
      <c r="AN57" s="248"/>
      <c r="AO57" s="217"/>
      <c r="AP57" s="191"/>
      <c r="AQ57" s="197"/>
      <c r="AR57" s="25"/>
      <c r="AS57" s="25"/>
    </row>
    <row r="58" spans="1:45" ht="15" customHeight="1" x14ac:dyDescent="0.2">
      <c r="A58" s="2"/>
      <c r="B58" s="190"/>
      <c r="C58" s="111"/>
      <c r="D58" s="191"/>
      <c r="E58" s="111"/>
      <c r="F58" s="111"/>
      <c r="G58" s="111"/>
      <c r="H58" s="192"/>
      <c r="I58" s="192"/>
      <c r="J58" s="192"/>
      <c r="K58" s="193"/>
      <c r="L58" s="39"/>
      <c r="M58" s="194"/>
      <c r="N58" s="111"/>
      <c r="O58" s="111"/>
      <c r="P58" s="111"/>
      <c r="Q58" s="111"/>
      <c r="R58" s="111"/>
      <c r="S58" s="111"/>
      <c r="T58" s="192"/>
      <c r="U58" s="193"/>
      <c r="V58" s="39"/>
      <c r="W58" s="240" t="s">
        <v>414</v>
      </c>
      <c r="X58" s="191"/>
      <c r="Y58" s="198" t="s">
        <v>415</v>
      </c>
      <c r="Z58" s="191"/>
      <c r="AA58" s="191"/>
      <c r="AB58" s="191"/>
      <c r="AC58" s="198"/>
      <c r="AD58" s="191"/>
      <c r="AE58" s="191"/>
      <c r="AF58" s="191"/>
      <c r="AG58" s="191" t="s">
        <v>416</v>
      </c>
      <c r="AH58" s="193">
        <f>PRODUCT(1100/345)</f>
        <v>3.1884057971014492</v>
      </c>
      <c r="AI58" s="215"/>
      <c r="AJ58" s="191"/>
      <c r="AK58" s="191"/>
      <c r="AL58" s="248"/>
      <c r="AM58" s="248"/>
      <c r="AN58" s="248"/>
      <c r="AO58" s="217"/>
      <c r="AP58" s="191"/>
      <c r="AQ58" s="197"/>
      <c r="AR58" s="25"/>
      <c r="AS58" s="25"/>
    </row>
    <row r="59" spans="1:45" ht="15" customHeight="1" x14ac:dyDescent="0.2">
      <c r="A59" s="2"/>
      <c r="B59" s="187" t="s">
        <v>404</v>
      </c>
      <c r="C59" s="65"/>
      <c r="D59" s="63"/>
      <c r="E59" s="63"/>
      <c r="F59" s="63"/>
      <c r="G59" s="63"/>
      <c r="H59" s="63"/>
      <c r="I59" s="63"/>
      <c r="J59" s="63"/>
      <c r="K59" s="188"/>
      <c r="L59" s="39"/>
      <c r="M59" s="194"/>
      <c r="N59" s="111"/>
      <c r="O59" s="111"/>
      <c r="P59" s="111"/>
      <c r="Q59" s="111"/>
      <c r="R59" s="111"/>
      <c r="S59" s="111"/>
      <c r="T59" s="192"/>
      <c r="U59" s="193"/>
      <c r="V59" s="39"/>
      <c r="W59" s="205"/>
      <c r="X59" s="191"/>
      <c r="Y59" s="198"/>
      <c r="Z59" s="191"/>
      <c r="AA59" s="191"/>
      <c r="AB59" s="191"/>
      <c r="AC59" s="198"/>
      <c r="AD59" s="191"/>
      <c r="AE59" s="191"/>
      <c r="AF59" s="191"/>
      <c r="AG59" s="191"/>
      <c r="AH59" s="193"/>
      <c r="AI59" s="215"/>
      <c r="AJ59" s="191"/>
      <c r="AK59" s="191"/>
      <c r="AL59" s="248"/>
      <c r="AM59" s="248"/>
      <c r="AN59" s="248"/>
      <c r="AO59" s="217"/>
      <c r="AP59" s="191"/>
      <c r="AQ59" s="197"/>
      <c r="AR59" s="25"/>
      <c r="AS59" s="25"/>
    </row>
    <row r="60" spans="1:45" ht="15" customHeight="1" x14ac:dyDescent="0.2">
      <c r="A60" s="2"/>
      <c r="B60" s="194" t="s">
        <v>405</v>
      </c>
      <c r="C60" s="111"/>
      <c r="D60" s="111"/>
      <c r="E60" s="250" t="s">
        <v>408</v>
      </c>
      <c r="F60" s="111"/>
      <c r="G60" s="111"/>
      <c r="H60" s="111"/>
      <c r="I60" s="192"/>
      <c r="J60" s="192"/>
      <c r="K60" s="193"/>
      <c r="L60" s="39"/>
      <c r="M60" s="194"/>
      <c r="N60" s="111"/>
      <c r="O60" s="111"/>
      <c r="P60" s="111"/>
      <c r="Q60" s="111"/>
      <c r="R60" s="111"/>
      <c r="S60" s="111"/>
      <c r="T60" s="192"/>
      <c r="U60" s="193"/>
      <c r="V60" s="39"/>
      <c r="W60" s="194" t="s">
        <v>280</v>
      </c>
      <c r="X60" s="191"/>
      <c r="Y60" s="198"/>
      <c r="Z60" s="191"/>
      <c r="AA60" s="191"/>
      <c r="AB60" s="191"/>
      <c r="AC60" s="198"/>
      <c r="AD60" s="191"/>
      <c r="AE60" s="191"/>
      <c r="AF60" s="191"/>
      <c r="AG60" s="191"/>
      <c r="AH60" s="193"/>
      <c r="AI60" s="215"/>
      <c r="AJ60" s="191"/>
      <c r="AK60" s="191"/>
      <c r="AL60" s="248"/>
      <c r="AM60" s="248"/>
      <c r="AN60" s="248"/>
      <c r="AO60" s="217"/>
      <c r="AP60" s="191"/>
      <c r="AQ60" s="197"/>
      <c r="AR60" s="25"/>
      <c r="AS60" s="25"/>
    </row>
    <row r="61" spans="1:45" ht="15" customHeight="1" x14ac:dyDescent="0.2">
      <c r="A61" s="2"/>
      <c r="B61" s="194" t="s">
        <v>406</v>
      </c>
      <c r="C61" s="111"/>
      <c r="D61" s="111"/>
      <c r="E61" s="217">
        <v>374</v>
      </c>
      <c r="F61" s="111"/>
      <c r="G61" s="111"/>
      <c r="H61" s="111"/>
      <c r="I61" s="192"/>
      <c r="J61" s="192"/>
      <c r="K61" s="193"/>
      <c r="L61" s="39"/>
      <c r="M61" s="194"/>
      <c r="N61" s="111"/>
      <c r="O61" s="111"/>
      <c r="P61" s="111"/>
      <c r="Q61" s="111"/>
      <c r="R61" s="111"/>
      <c r="S61" s="111"/>
      <c r="T61" s="192"/>
      <c r="U61" s="193"/>
      <c r="V61" s="39"/>
      <c r="W61" s="205" t="s">
        <v>298</v>
      </c>
      <c r="X61" s="191"/>
      <c r="Y61" s="230" t="s">
        <v>314</v>
      </c>
      <c r="Z61" s="229"/>
      <c r="AA61" s="229"/>
      <c r="AB61" s="229"/>
      <c r="AC61" s="229"/>
      <c r="AD61" s="229"/>
      <c r="AE61" s="229"/>
      <c r="AF61" s="229"/>
      <c r="AG61" s="230" t="s">
        <v>312</v>
      </c>
      <c r="AH61" s="193">
        <v>2.8735632183908044</v>
      </c>
      <c r="AI61" s="215"/>
      <c r="AJ61" s="191"/>
      <c r="AK61" s="191"/>
      <c r="AL61" s="248"/>
      <c r="AM61" s="248"/>
      <c r="AN61" s="248"/>
      <c r="AO61" s="217"/>
      <c r="AP61" s="191"/>
      <c r="AQ61" s="197"/>
      <c r="AR61" s="25"/>
      <c r="AS61" s="25"/>
    </row>
    <row r="62" spans="1:45" ht="15" customHeight="1" x14ac:dyDescent="0.2">
      <c r="A62" s="2"/>
      <c r="B62" s="194" t="s">
        <v>407</v>
      </c>
      <c r="C62" s="111"/>
      <c r="D62" s="111"/>
      <c r="E62" s="195">
        <v>1364</v>
      </c>
      <c r="F62" s="111"/>
      <c r="G62" s="111"/>
      <c r="H62" s="111"/>
      <c r="I62" s="192"/>
      <c r="J62" s="192"/>
      <c r="K62" s="193"/>
      <c r="L62" s="39"/>
      <c r="M62" s="194"/>
      <c r="N62" s="111"/>
      <c r="O62" s="111"/>
      <c r="P62" s="111"/>
      <c r="Q62" s="111"/>
      <c r="R62" s="111"/>
      <c r="S62" s="111"/>
      <c r="T62" s="192"/>
      <c r="U62" s="193"/>
      <c r="V62" s="39"/>
      <c r="W62" s="205" t="s">
        <v>300</v>
      </c>
      <c r="X62" s="191"/>
      <c r="Y62" s="230" t="s">
        <v>315</v>
      </c>
      <c r="Z62" s="229"/>
      <c r="AA62" s="229"/>
      <c r="AB62" s="229"/>
      <c r="AC62" s="229"/>
      <c r="AD62" s="229"/>
      <c r="AE62" s="229"/>
      <c r="AF62" s="229"/>
      <c r="AG62" s="230" t="s">
        <v>313</v>
      </c>
      <c r="AH62" s="193">
        <v>3.1531531531531534</v>
      </c>
      <c r="AI62" s="215"/>
      <c r="AJ62" s="191"/>
      <c r="AK62" s="191"/>
      <c r="AL62" s="248"/>
      <c r="AM62" s="248"/>
      <c r="AN62" s="248"/>
      <c r="AO62" s="217"/>
      <c r="AP62" s="191"/>
      <c r="AQ62" s="197"/>
      <c r="AR62" s="25"/>
      <c r="AS62" s="25"/>
    </row>
    <row r="63" spans="1:45" ht="15" customHeight="1" x14ac:dyDescent="0.2">
      <c r="A63" s="2"/>
      <c r="B63" s="190"/>
      <c r="C63" s="111"/>
      <c r="D63" s="191"/>
      <c r="E63" s="111"/>
      <c r="F63" s="111"/>
      <c r="G63" s="111"/>
      <c r="H63" s="192"/>
      <c r="I63" s="192"/>
      <c r="J63" s="192"/>
      <c r="K63" s="193"/>
      <c r="L63" s="39"/>
      <c r="M63" s="194"/>
      <c r="N63" s="111"/>
      <c r="O63" s="111"/>
      <c r="P63" s="111"/>
      <c r="Q63" s="111"/>
      <c r="R63" s="111"/>
      <c r="S63" s="111"/>
      <c r="T63" s="192"/>
      <c r="U63" s="193"/>
      <c r="V63" s="39"/>
      <c r="W63" s="240" t="s">
        <v>379</v>
      </c>
      <c r="X63" s="191"/>
      <c r="Y63" s="230" t="s">
        <v>316</v>
      </c>
      <c r="Z63" s="229"/>
      <c r="AA63" s="229"/>
      <c r="AB63" s="229"/>
      <c r="AC63" s="229"/>
      <c r="AD63" s="229"/>
      <c r="AE63" s="229"/>
      <c r="AF63" s="229"/>
      <c r="AG63" s="230" t="s">
        <v>278</v>
      </c>
      <c r="AH63" s="193">
        <v>3.5087719298245612</v>
      </c>
      <c r="AI63" s="215"/>
      <c r="AJ63" s="191"/>
      <c r="AK63" s="191"/>
      <c r="AL63" s="248"/>
      <c r="AM63" s="248"/>
      <c r="AN63" s="248"/>
      <c r="AO63" s="217"/>
      <c r="AP63" s="191"/>
      <c r="AQ63" s="197"/>
      <c r="AR63" s="25"/>
      <c r="AS63" s="25"/>
    </row>
    <row r="64" spans="1:45" ht="15" customHeight="1" x14ac:dyDescent="0.2">
      <c r="A64" s="2"/>
      <c r="B64" s="190"/>
      <c r="C64" s="111"/>
      <c r="D64" s="191"/>
      <c r="E64" s="111"/>
      <c r="F64" s="111"/>
      <c r="G64" s="111"/>
      <c r="H64" s="192"/>
      <c r="I64" s="192"/>
      <c r="J64" s="192"/>
      <c r="K64" s="193"/>
      <c r="L64" s="39"/>
      <c r="M64" s="194"/>
      <c r="N64" s="111"/>
      <c r="O64" s="111"/>
      <c r="P64" s="111"/>
      <c r="Q64" s="111"/>
      <c r="R64" s="111"/>
      <c r="S64" s="111"/>
      <c r="T64" s="192"/>
      <c r="U64" s="193"/>
      <c r="V64" s="39"/>
      <c r="W64" s="205"/>
      <c r="X64" s="191"/>
      <c r="Y64" s="198"/>
      <c r="Z64" s="191"/>
      <c r="AA64" s="191"/>
      <c r="AB64" s="191"/>
      <c r="AC64" s="198"/>
      <c r="AD64" s="191"/>
      <c r="AE64" s="191"/>
      <c r="AF64" s="191"/>
      <c r="AG64" s="191"/>
      <c r="AH64" s="193"/>
      <c r="AI64" s="191"/>
      <c r="AJ64" s="191"/>
      <c r="AK64" s="191"/>
      <c r="AL64" s="191"/>
      <c r="AM64" s="198"/>
      <c r="AN64" s="191"/>
      <c r="AO64" s="191"/>
      <c r="AP64" s="191"/>
      <c r="AQ64" s="197"/>
      <c r="AR64" s="25"/>
      <c r="AS64" s="25"/>
    </row>
    <row r="65" spans="1:45" ht="15" customHeight="1" x14ac:dyDescent="0.2">
      <c r="A65" s="2"/>
      <c r="B65" s="190"/>
      <c r="C65" s="111"/>
      <c r="D65" s="191"/>
      <c r="E65" s="111"/>
      <c r="F65" s="111"/>
      <c r="G65" s="111"/>
      <c r="H65" s="192"/>
      <c r="I65" s="192"/>
      <c r="J65" s="192"/>
      <c r="K65" s="193"/>
      <c r="L65" s="39"/>
      <c r="M65" s="194"/>
      <c r="N65" s="111"/>
      <c r="O65" s="111"/>
      <c r="P65" s="111"/>
      <c r="Q65" s="111"/>
      <c r="R65" s="111"/>
      <c r="S65" s="111"/>
      <c r="T65" s="192"/>
      <c r="U65" s="193"/>
      <c r="V65" s="39"/>
      <c r="W65" s="194" t="s">
        <v>281</v>
      </c>
      <c r="X65" s="191"/>
      <c r="Y65" s="198"/>
      <c r="Z65" s="191"/>
      <c r="AA65" s="191"/>
      <c r="AB65" s="191"/>
      <c r="AC65" s="198"/>
      <c r="AD65" s="191"/>
      <c r="AE65" s="191"/>
      <c r="AF65" s="191"/>
      <c r="AG65" s="191"/>
      <c r="AH65" s="193"/>
      <c r="AI65" s="191"/>
      <c r="AJ65" s="191"/>
      <c r="AK65" s="191"/>
      <c r="AL65" s="191"/>
      <c r="AM65" s="198"/>
      <c r="AN65" s="191"/>
      <c r="AO65" s="191"/>
      <c r="AP65" s="191"/>
      <c r="AQ65" s="197"/>
      <c r="AR65" s="25"/>
      <c r="AS65" s="25"/>
    </row>
    <row r="66" spans="1:45" ht="15" customHeight="1" x14ac:dyDescent="0.2">
      <c r="A66" s="2"/>
      <c r="B66" s="190"/>
      <c r="C66" s="111"/>
      <c r="D66" s="191"/>
      <c r="E66" s="111"/>
      <c r="F66" s="111"/>
      <c r="G66" s="111"/>
      <c r="H66" s="192"/>
      <c r="I66" s="192"/>
      <c r="J66" s="192"/>
      <c r="K66" s="193"/>
      <c r="L66" s="39"/>
      <c r="M66" s="194"/>
      <c r="N66" s="111"/>
      <c r="O66" s="111"/>
      <c r="P66" s="111"/>
      <c r="Q66" s="111"/>
      <c r="R66" s="111"/>
      <c r="S66" s="111"/>
      <c r="T66" s="192"/>
      <c r="U66" s="193"/>
      <c r="V66" s="39"/>
      <c r="W66" s="240" t="s">
        <v>379</v>
      </c>
      <c r="X66" s="191"/>
      <c r="Y66" s="229" t="s">
        <v>317</v>
      </c>
      <c r="Z66" s="229"/>
      <c r="AA66" s="229"/>
      <c r="AB66" s="229"/>
      <c r="AC66" s="229"/>
      <c r="AD66" s="229"/>
      <c r="AE66" s="229"/>
      <c r="AF66" s="229"/>
      <c r="AG66" s="229" t="s">
        <v>318</v>
      </c>
      <c r="AH66" s="193">
        <v>4.5662100456621006</v>
      </c>
      <c r="AI66" s="191"/>
      <c r="AJ66" s="191"/>
      <c r="AK66" s="191"/>
      <c r="AL66" s="191"/>
      <c r="AM66" s="198"/>
      <c r="AN66" s="191"/>
      <c r="AO66" s="191"/>
      <c r="AP66" s="191"/>
      <c r="AQ66" s="197"/>
      <c r="AR66" s="25"/>
      <c r="AS66" s="25"/>
    </row>
    <row r="67" spans="1:45" ht="15" customHeight="1" x14ac:dyDescent="0.2">
      <c r="A67" s="2"/>
      <c r="B67" s="190"/>
      <c r="C67" s="111"/>
      <c r="D67" s="191"/>
      <c r="E67" s="111"/>
      <c r="F67" s="111"/>
      <c r="G67" s="111"/>
      <c r="H67" s="192"/>
      <c r="I67" s="192"/>
      <c r="J67" s="192"/>
      <c r="K67" s="193"/>
      <c r="L67" s="39"/>
      <c r="M67" s="194"/>
      <c r="N67" s="111"/>
      <c r="O67" s="111"/>
      <c r="P67" s="111"/>
      <c r="Q67" s="111"/>
      <c r="R67" s="111"/>
      <c r="S67" s="111"/>
      <c r="T67" s="192"/>
      <c r="U67" s="193"/>
      <c r="V67" s="39"/>
      <c r="W67" s="240"/>
      <c r="X67" s="191"/>
      <c r="Y67" s="229"/>
      <c r="Z67" s="229"/>
      <c r="AA67" s="229"/>
      <c r="AB67" s="229"/>
      <c r="AC67" s="229"/>
      <c r="AD67" s="229"/>
      <c r="AE67" s="229"/>
      <c r="AF67" s="229"/>
      <c r="AG67" s="229"/>
      <c r="AH67" s="193"/>
      <c r="AI67" s="191"/>
      <c r="AJ67" s="191"/>
      <c r="AK67" s="191"/>
      <c r="AL67" s="191"/>
      <c r="AM67" s="198"/>
      <c r="AN67" s="191"/>
      <c r="AO67" s="191"/>
      <c r="AP67" s="191"/>
      <c r="AQ67" s="197"/>
      <c r="AR67" s="25"/>
      <c r="AS67" s="25"/>
    </row>
    <row r="68" spans="1:45" s="10" customFormat="1" ht="15" customHeight="1" x14ac:dyDescent="0.25">
      <c r="A68" s="24"/>
      <c r="B68" s="199"/>
      <c r="C68" s="200"/>
      <c r="D68" s="200"/>
      <c r="E68" s="200"/>
      <c r="F68" s="200"/>
      <c r="G68" s="200"/>
      <c r="H68" s="201"/>
      <c r="I68" s="201"/>
      <c r="J68" s="201"/>
      <c r="K68" s="202"/>
      <c r="L68" s="39"/>
      <c r="M68" s="199"/>
      <c r="N68" s="200"/>
      <c r="O68" s="200"/>
      <c r="P68" s="200"/>
      <c r="Q68" s="200"/>
      <c r="R68" s="200"/>
      <c r="S68" s="200"/>
      <c r="T68" s="200"/>
      <c r="U68" s="202"/>
      <c r="V68" s="39"/>
      <c r="W68" s="199"/>
      <c r="X68" s="200"/>
      <c r="Y68" s="200"/>
      <c r="Z68" s="200"/>
      <c r="AA68" s="200"/>
      <c r="AB68" s="200"/>
      <c r="AC68" s="200"/>
      <c r="AD68" s="200"/>
      <c r="AE68" s="200"/>
      <c r="AF68" s="201"/>
      <c r="AG68" s="201"/>
      <c r="AH68" s="202"/>
      <c r="AI68" s="199"/>
      <c r="AJ68" s="200"/>
      <c r="AK68" s="200"/>
      <c r="AL68" s="200"/>
      <c r="AM68" s="210"/>
      <c r="AN68" s="200"/>
      <c r="AO68" s="200"/>
      <c r="AP68" s="200"/>
      <c r="AQ68" s="203"/>
      <c r="AR68" s="36"/>
      <c r="AS68" s="40"/>
    </row>
    <row r="69" spans="1:45" s="10" customFormat="1" ht="15" customHeight="1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224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36"/>
      <c r="AS69" s="40"/>
    </row>
    <row r="70" spans="1:45" ht="15" customHeight="1" x14ac:dyDescent="0.2">
      <c r="A70" s="2"/>
      <c r="B70" s="187" t="s">
        <v>213</v>
      </c>
      <c r="C70" s="63"/>
      <c r="D70" s="63"/>
      <c r="E70" s="63"/>
      <c r="F70" s="63" t="s">
        <v>211</v>
      </c>
      <c r="G70" s="63" t="s">
        <v>3</v>
      </c>
      <c r="H70" s="63" t="s">
        <v>5</v>
      </c>
      <c r="I70" s="63" t="s">
        <v>6</v>
      </c>
      <c r="J70" s="63" t="s">
        <v>212</v>
      </c>
      <c r="K70" s="188" t="s">
        <v>16</v>
      </c>
      <c r="L70" s="36"/>
      <c r="M70" s="204" t="s">
        <v>279</v>
      </c>
      <c r="N70" s="64"/>
      <c r="O70" s="64"/>
      <c r="P70" s="63" t="s">
        <v>3</v>
      </c>
      <c r="Q70" s="63" t="s">
        <v>5</v>
      </c>
      <c r="R70" s="63" t="s">
        <v>6</v>
      </c>
      <c r="S70" s="63" t="s">
        <v>212</v>
      </c>
      <c r="T70" s="64"/>
      <c r="U70" s="188" t="s">
        <v>16</v>
      </c>
      <c r="V70" s="36"/>
      <c r="W70" s="204" t="s">
        <v>366</v>
      </c>
      <c r="X70" s="64"/>
      <c r="Y70" s="64"/>
      <c r="Z70" s="64"/>
      <c r="AA70" s="64"/>
      <c r="AB70" s="64"/>
      <c r="AC70" s="64"/>
      <c r="AD70" s="64"/>
      <c r="AE70" s="64"/>
      <c r="AF70" s="226"/>
      <c r="AG70" s="226"/>
      <c r="AH70" s="227"/>
      <c r="AI70" s="189"/>
      <c r="AJ70" s="65"/>
      <c r="AK70" s="65"/>
      <c r="AL70" s="65"/>
      <c r="AM70" s="64"/>
      <c r="AN70" s="64"/>
      <c r="AO70" s="63"/>
      <c r="AP70" s="64"/>
      <c r="AQ70" s="99"/>
      <c r="AR70" s="25"/>
      <c r="AS70" s="25"/>
    </row>
    <row r="71" spans="1:45" ht="15" customHeight="1" x14ac:dyDescent="0.2">
      <c r="A71" s="2"/>
      <c r="B71" s="190">
        <v>2012</v>
      </c>
      <c r="C71" s="111" t="s">
        <v>65</v>
      </c>
      <c r="D71" s="191" t="s">
        <v>102</v>
      </c>
      <c r="E71" s="111"/>
      <c r="F71" s="111">
        <v>22</v>
      </c>
      <c r="G71" s="111">
        <v>11</v>
      </c>
      <c r="H71" s="192">
        <v>2.5454545454545454</v>
      </c>
      <c r="I71" s="192">
        <v>9.0909090909090912E-2</v>
      </c>
      <c r="J71" s="192">
        <v>2.6363636363636362</v>
      </c>
      <c r="K71" s="193">
        <v>4.1818181818181817</v>
      </c>
      <c r="L71" s="39"/>
      <c r="M71" s="194" t="s">
        <v>219</v>
      </c>
      <c r="N71" s="111"/>
      <c r="O71" s="111"/>
      <c r="P71" s="111" t="s">
        <v>236</v>
      </c>
      <c r="Q71" s="192" t="s">
        <v>243</v>
      </c>
      <c r="R71" s="111" t="s">
        <v>249</v>
      </c>
      <c r="S71" s="111" t="s">
        <v>257</v>
      </c>
      <c r="T71" s="196"/>
      <c r="U71" s="207" t="s">
        <v>265</v>
      </c>
      <c r="V71" s="39"/>
      <c r="W71" s="205" t="s">
        <v>234</v>
      </c>
      <c r="X71" s="198"/>
      <c r="Y71" s="191"/>
      <c r="Z71" s="191"/>
      <c r="AA71" s="191"/>
      <c r="AB71" s="191"/>
      <c r="AC71" s="191"/>
      <c r="AD71" s="191"/>
      <c r="AE71" s="191"/>
      <c r="AF71" s="191"/>
      <c r="AG71" s="217"/>
      <c r="AH71" s="221"/>
      <c r="AI71" s="111"/>
      <c r="AJ71" s="191"/>
      <c r="AK71" s="191"/>
      <c r="AL71" s="191"/>
      <c r="AM71" s="198"/>
      <c r="AN71" s="191"/>
      <c r="AO71" s="191"/>
      <c r="AP71" s="191"/>
      <c r="AQ71" s="197"/>
      <c r="AR71" s="25"/>
      <c r="AS71" s="25"/>
    </row>
    <row r="72" spans="1:45" ht="15" customHeight="1" x14ac:dyDescent="0.2">
      <c r="A72" s="2"/>
      <c r="B72" s="190">
        <v>2013</v>
      </c>
      <c r="C72" s="111" t="s">
        <v>58</v>
      </c>
      <c r="D72" s="191" t="s">
        <v>103</v>
      </c>
      <c r="E72" s="111"/>
      <c r="F72" s="111">
        <v>23</v>
      </c>
      <c r="G72" s="111">
        <v>3</v>
      </c>
      <c r="H72" s="192">
        <v>2</v>
      </c>
      <c r="I72" s="192">
        <v>0</v>
      </c>
      <c r="J72" s="192">
        <v>2</v>
      </c>
      <c r="K72" s="193">
        <v>3.6666666666666665</v>
      </c>
      <c r="L72" s="39"/>
      <c r="M72" s="194" t="s">
        <v>221</v>
      </c>
      <c r="N72" s="111"/>
      <c r="O72" s="111"/>
      <c r="P72" s="111" t="s">
        <v>237</v>
      </c>
      <c r="Q72" s="192" t="s">
        <v>244</v>
      </c>
      <c r="R72" s="111" t="s">
        <v>250</v>
      </c>
      <c r="S72" s="111" t="s">
        <v>258</v>
      </c>
      <c r="T72" s="196"/>
      <c r="U72" s="207" t="s">
        <v>217</v>
      </c>
      <c r="V72" s="39"/>
      <c r="W72" s="205" t="s">
        <v>441</v>
      </c>
      <c r="X72" s="198"/>
      <c r="Y72" s="229" t="s">
        <v>443</v>
      </c>
      <c r="Z72" s="229"/>
      <c r="AA72" s="229"/>
      <c r="AB72" s="229"/>
      <c r="AC72" s="229"/>
      <c r="AD72" s="229"/>
      <c r="AE72" s="229"/>
      <c r="AF72" s="229"/>
      <c r="AG72" s="229" t="s">
        <v>444</v>
      </c>
      <c r="AH72" s="193">
        <f>PRODUCT(100/40)</f>
        <v>2.5</v>
      </c>
      <c r="AI72" s="111"/>
      <c r="AJ72" s="191"/>
      <c r="AK72" s="191"/>
      <c r="AL72" s="191"/>
      <c r="AM72" s="198"/>
      <c r="AN72" s="191"/>
      <c r="AO72" s="191"/>
      <c r="AP72" s="191"/>
      <c r="AQ72" s="197"/>
      <c r="AR72" s="25"/>
      <c r="AS72" s="25"/>
    </row>
    <row r="73" spans="1:45" ht="15" customHeight="1" x14ac:dyDescent="0.2">
      <c r="A73" s="2"/>
      <c r="B73" s="190">
        <v>2014</v>
      </c>
      <c r="C73" s="111" t="s">
        <v>57</v>
      </c>
      <c r="D73" s="191" t="s">
        <v>103</v>
      </c>
      <c r="E73" s="111"/>
      <c r="F73" s="111">
        <v>24</v>
      </c>
      <c r="G73" s="111">
        <v>4</v>
      </c>
      <c r="H73" s="192">
        <v>2</v>
      </c>
      <c r="I73" s="233">
        <v>0.5</v>
      </c>
      <c r="J73" s="192">
        <v>2.5</v>
      </c>
      <c r="K73" s="193">
        <v>3.25</v>
      </c>
      <c r="L73" s="39"/>
      <c r="M73" s="194" t="s">
        <v>223</v>
      </c>
      <c r="N73" s="111"/>
      <c r="O73" s="111"/>
      <c r="P73" s="111" t="s">
        <v>238</v>
      </c>
      <c r="Q73" s="192" t="s">
        <v>245</v>
      </c>
      <c r="R73" s="111" t="s">
        <v>251</v>
      </c>
      <c r="S73" s="111" t="s">
        <v>259</v>
      </c>
      <c r="T73" s="196"/>
      <c r="U73" s="207" t="s">
        <v>266</v>
      </c>
      <c r="V73" s="39"/>
      <c r="W73" s="205"/>
      <c r="X73" s="191"/>
      <c r="Y73" s="198"/>
      <c r="Z73" s="191"/>
      <c r="AA73" s="191"/>
      <c r="AB73" s="191"/>
      <c r="AC73" s="198"/>
      <c r="AD73" s="191"/>
      <c r="AE73" s="191"/>
      <c r="AF73" s="191"/>
      <c r="AG73" s="191"/>
      <c r="AH73" s="193"/>
      <c r="AI73" s="111"/>
      <c r="AJ73" s="191"/>
      <c r="AK73" s="191"/>
      <c r="AL73" s="191"/>
      <c r="AM73" s="198"/>
      <c r="AN73" s="191"/>
      <c r="AO73" s="191"/>
      <c r="AP73" s="191"/>
      <c r="AQ73" s="197"/>
      <c r="AR73" s="25"/>
      <c r="AS73" s="25"/>
    </row>
    <row r="74" spans="1:45" ht="15" customHeight="1" x14ac:dyDescent="0.2">
      <c r="A74" s="2"/>
      <c r="B74" s="190">
        <v>2015</v>
      </c>
      <c r="C74" s="111" t="s">
        <v>91</v>
      </c>
      <c r="D74" s="191" t="s">
        <v>103</v>
      </c>
      <c r="E74" s="111"/>
      <c r="F74" s="111">
        <v>25</v>
      </c>
      <c r="G74" s="111"/>
      <c r="H74" s="192"/>
      <c r="I74" s="192"/>
      <c r="J74" s="192"/>
      <c r="K74" s="193"/>
      <c r="L74" s="39"/>
      <c r="M74" s="194" t="s">
        <v>225</v>
      </c>
      <c r="N74" s="111"/>
      <c r="O74" s="111"/>
      <c r="P74" s="111" t="s">
        <v>239</v>
      </c>
      <c r="Q74" s="192" t="s">
        <v>245</v>
      </c>
      <c r="R74" s="111" t="s">
        <v>252</v>
      </c>
      <c r="S74" s="111" t="s">
        <v>260</v>
      </c>
      <c r="T74" s="196"/>
      <c r="U74" s="207" t="s">
        <v>267</v>
      </c>
      <c r="V74" s="39"/>
      <c r="W74" s="194" t="s">
        <v>280</v>
      </c>
      <c r="X74" s="191"/>
      <c r="Y74" s="198"/>
      <c r="Z74" s="191"/>
      <c r="AA74" s="191"/>
      <c r="AB74" s="191"/>
      <c r="AC74" s="198"/>
      <c r="AD74" s="191"/>
      <c r="AE74" s="191"/>
      <c r="AF74" s="191"/>
      <c r="AG74" s="191"/>
      <c r="AH74" s="193"/>
      <c r="AI74" s="111"/>
      <c r="AJ74" s="191"/>
      <c r="AK74" s="191"/>
      <c r="AL74" s="191"/>
      <c r="AM74" s="198"/>
      <c r="AN74" s="191"/>
      <c r="AO74" s="191"/>
      <c r="AP74" s="191"/>
      <c r="AQ74" s="197"/>
      <c r="AR74" s="25"/>
      <c r="AS74" s="25"/>
    </row>
    <row r="75" spans="1:45" ht="15" customHeight="1" x14ac:dyDescent="0.2">
      <c r="A75" s="2"/>
      <c r="B75" s="190">
        <v>2016</v>
      </c>
      <c r="C75" s="111" t="s">
        <v>91</v>
      </c>
      <c r="D75" s="191" t="s">
        <v>103</v>
      </c>
      <c r="E75" s="111"/>
      <c r="F75" s="111">
        <v>26</v>
      </c>
      <c r="G75" s="111">
        <v>3</v>
      </c>
      <c r="H75" s="192">
        <v>1.6666666666666667</v>
      </c>
      <c r="I75" s="192">
        <v>0</v>
      </c>
      <c r="J75" s="192">
        <v>1.6666666666666667</v>
      </c>
      <c r="K75" s="193">
        <v>3.6666666666666665</v>
      </c>
      <c r="L75" s="39"/>
      <c r="M75" s="194" t="s">
        <v>227</v>
      </c>
      <c r="N75" s="111"/>
      <c r="O75" s="111"/>
      <c r="P75" s="111" t="s">
        <v>240</v>
      </c>
      <c r="Q75" s="192" t="s">
        <v>246</v>
      </c>
      <c r="R75" s="111" t="s">
        <v>253</v>
      </c>
      <c r="S75" s="111" t="s">
        <v>261</v>
      </c>
      <c r="T75" s="196"/>
      <c r="U75" s="207" t="s">
        <v>268</v>
      </c>
      <c r="V75" s="39"/>
      <c r="W75" s="205" t="s">
        <v>441</v>
      </c>
      <c r="X75" s="191"/>
      <c r="Y75" s="230" t="s">
        <v>445</v>
      </c>
      <c r="Z75" s="229"/>
      <c r="AA75" s="229"/>
      <c r="AB75" s="229"/>
      <c r="AC75" s="229"/>
      <c r="AD75" s="229"/>
      <c r="AE75" s="229"/>
      <c r="AF75" s="229"/>
      <c r="AG75" s="229" t="s">
        <v>442</v>
      </c>
      <c r="AH75" s="193">
        <f>PRODUCT(100/38)</f>
        <v>2.6315789473684212</v>
      </c>
      <c r="AI75" s="111"/>
      <c r="AJ75" s="191"/>
      <c r="AK75" s="191"/>
      <c r="AL75" s="191"/>
      <c r="AM75" s="198"/>
      <c r="AN75" s="191"/>
      <c r="AO75" s="191"/>
      <c r="AP75" s="191"/>
      <c r="AQ75" s="197"/>
      <c r="AR75" s="25"/>
      <c r="AS75" s="25"/>
    </row>
    <row r="76" spans="1:45" ht="15" customHeight="1" x14ac:dyDescent="0.2">
      <c r="A76" s="2"/>
      <c r="B76" s="190">
        <v>2017</v>
      </c>
      <c r="C76" s="111" t="s">
        <v>57</v>
      </c>
      <c r="D76" s="191" t="s">
        <v>103</v>
      </c>
      <c r="E76" s="111"/>
      <c r="F76" s="111">
        <v>27</v>
      </c>
      <c r="G76" s="111">
        <v>4</v>
      </c>
      <c r="H76" s="192">
        <v>3.5</v>
      </c>
      <c r="I76" s="192">
        <v>0</v>
      </c>
      <c r="J76" s="192">
        <v>3.5</v>
      </c>
      <c r="K76" s="193">
        <v>6</v>
      </c>
      <c r="L76" s="39"/>
      <c r="M76" s="194" t="s">
        <v>229</v>
      </c>
      <c r="N76" s="111"/>
      <c r="O76" s="111"/>
      <c r="P76" s="111" t="s">
        <v>241</v>
      </c>
      <c r="Q76" s="192" t="s">
        <v>247</v>
      </c>
      <c r="R76" s="111" t="s">
        <v>254</v>
      </c>
      <c r="S76" s="111" t="s">
        <v>262</v>
      </c>
      <c r="T76" s="196"/>
      <c r="U76" s="207" t="s">
        <v>269</v>
      </c>
      <c r="V76" s="39"/>
      <c r="W76" s="205"/>
      <c r="X76" s="198"/>
      <c r="Y76" s="191"/>
      <c r="Z76" s="191"/>
      <c r="AA76" s="191"/>
      <c r="AB76" s="191"/>
      <c r="AC76" s="191"/>
      <c r="AD76" s="191"/>
      <c r="AE76" s="198"/>
      <c r="AF76" s="223"/>
      <c r="AG76" s="196"/>
      <c r="AH76" s="222"/>
      <c r="AI76" s="111"/>
      <c r="AJ76" s="191"/>
      <c r="AK76" s="191"/>
      <c r="AL76" s="191"/>
      <c r="AM76" s="198"/>
      <c r="AN76" s="191"/>
      <c r="AO76" s="191"/>
      <c r="AP76" s="191"/>
      <c r="AQ76" s="197"/>
      <c r="AR76" s="25"/>
      <c r="AS76" s="25"/>
    </row>
    <row r="77" spans="1:45" ht="15" customHeight="1" x14ac:dyDescent="0.2">
      <c r="A77" s="2"/>
      <c r="B77" s="190">
        <v>2018</v>
      </c>
      <c r="C77" s="111" t="s">
        <v>59</v>
      </c>
      <c r="D77" s="191" t="s">
        <v>103</v>
      </c>
      <c r="E77" s="111"/>
      <c r="F77" s="111">
        <v>28</v>
      </c>
      <c r="G77" s="111">
        <v>3</v>
      </c>
      <c r="H77" s="192">
        <v>1.6666666666666667</v>
      </c>
      <c r="I77" s="192">
        <v>0</v>
      </c>
      <c r="J77" s="192">
        <v>1.6666666666666667</v>
      </c>
      <c r="K77" s="193">
        <v>2.3333333333333335</v>
      </c>
      <c r="L77" s="39"/>
      <c r="M77" s="194" t="s">
        <v>231</v>
      </c>
      <c r="N77" s="111"/>
      <c r="O77" s="111"/>
      <c r="P77" s="111" t="s">
        <v>242</v>
      </c>
      <c r="Q77" s="192" t="s">
        <v>248</v>
      </c>
      <c r="R77" s="111" t="s">
        <v>255</v>
      </c>
      <c r="S77" s="111" t="s">
        <v>263</v>
      </c>
      <c r="T77" s="196"/>
      <c r="U77" s="207" t="s">
        <v>270</v>
      </c>
      <c r="V77" s="39"/>
      <c r="W77" s="205"/>
      <c r="X77" s="198"/>
      <c r="Y77" s="191"/>
      <c r="Z77" s="191"/>
      <c r="AA77" s="191"/>
      <c r="AB77" s="191"/>
      <c r="AC77" s="191"/>
      <c r="AD77" s="191"/>
      <c r="AE77" s="198"/>
      <c r="AF77" s="208"/>
      <c r="AG77" s="196"/>
      <c r="AH77" s="222"/>
      <c r="AI77" s="111"/>
      <c r="AJ77" s="191"/>
      <c r="AK77" s="191"/>
      <c r="AL77" s="191"/>
      <c r="AM77" s="198"/>
      <c r="AN77" s="191"/>
      <c r="AO77" s="191"/>
      <c r="AP77" s="191"/>
      <c r="AQ77" s="197"/>
      <c r="AR77" s="25"/>
      <c r="AS77" s="25"/>
    </row>
    <row r="78" spans="1:45" ht="15" customHeight="1" x14ac:dyDescent="0.2">
      <c r="A78" s="2"/>
      <c r="B78" s="190">
        <v>2019</v>
      </c>
      <c r="C78" s="111" t="s">
        <v>59</v>
      </c>
      <c r="D78" s="191" t="s">
        <v>103</v>
      </c>
      <c r="E78" s="111"/>
      <c r="F78" s="111">
        <v>29</v>
      </c>
      <c r="G78" s="111">
        <v>3</v>
      </c>
      <c r="H78" s="233">
        <v>3.6666666666666665</v>
      </c>
      <c r="I78" s="192">
        <v>0</v>
      </c>
      <c r="J78" s="192">
        <v>3.6666666666666665</v>
      </c>
      <c r="K78" s="234">
        <v>6.666666666666667</v>
      </c>
      <c r="L78" s="39"/>
      <c r="M78" s="194" t="s">
        <v>233</v>
      </c>
      <c r="N78" s="111"/>
      <c r="O78" s="111"/>
      <c r="P78" s="111" t="s">
        <v>216</v>
      </c>
      <c r="Q78" s="192" t="s">
        <v>209</v>
      </c>
      <c r="R78" s="111" t="s">
        <v>256</v>
      </c>
      <c r="S78" s="111" t="s">
        <v>264</v>
      </c>
      <c r="T78" s="196"/>
      <c r="U78" s="207" t="s">
        <v>271</v>
      </c>
      <c r="V78" s="39"/>
      <c r="W78" s="228"/>
      <c r="X78" s="195"/>
      <c r="Y78" s="195"/>
      <c r="Z78" s="195"/>
      <c r="AA78" s="195"/>
      <c r="AB78" s="195"/>
      <c r="AC78" s="195"/>
      <c r="AD78" s="195"/>
      <c r="AE78" s="195"/>
      <c r="AF78" s="196"/>
      <c r="AG78" s="196"/>
      <c r="AH78" s="206"/>
      <c r="AI78" s="111"/>
      <c r="AJ78" s="191"/>
      <c r="AK78" s="191"/>
      <c r="AL78" s="191"/>
      <c r="AM78" s="198"/>
      <c r="AN78" s="191"/>
      <c r="AO78" s="191"/>
      <c r="AP78" s="191"/>
      <c r="AQ78" s="197"/>
      <c r="AR78" s="25"/>
      <c r="AS78" s="25"/>
    </row>
    <row r="79" spans="1:45" ht="15" customHeight="1" x14ac:dyDescent="0.2">
      <c r="A79" s="2"/>
      <c r="B79" s="190">
        <v>2020</v>
      </c>
      <c r="C79" s="111" t="s">
        <v>58</v>
      </c>
      <c r="D79" s="191" t="s">
        <v>103</v>
      </c>
      <c r="E79" s="111"/>
      <c r="F79" s="111">
        <v>30</v>
      </c>
      <c r="G79" s="111">
        <v>2</v>
      </c>
      <c r="H79" s="192">
        <v>1.67</v>
      </c>
      <c r="I79" s="192">
        <v>0</v>
      </c>
      <c r="J79" s="192">
        <v>1.6666666666666667</v>
      </c>
      <c r="K79" s="193">
        <v>4</v>
      </c>
      <c r="L79" s="39"/>
      <c r="M79" s="194" t="s">
        <v>382</v>
      </c>
      <c r="N79" s="111"/>
      <c r="O79" s="111"/>
      <c r="P79" s="111" t="s">
        <v>384</v>
      </c>
      <c r="Q79" s="111" t="s">
        <v>383</v>
      </c>
      <c r="R79" s="111" t="s">
        <v>385</v>
      </c>
      <c r="S79" s="111" t="s">
        <v>264</v>
      </c>
      <c r="T79" s="111"/>
      <c r="U79" s="193" t="s">
        <v>328</v>
      </c>
      <c r="V79" s="39"/>
      <c r="W79" s="228"/>
      <c r="X79" s="195"/>
      <c r="Y79" s="195"/>
      <c r="Z79" s="195"/>
      <c r="AA79" s="195"/>
      <c r="AB79" s="195"/>
      <c r="AC79" s="195"/>
      <c r="AD79" s="195"/>
      <c r="AE79" s="195"/>
      <c r="AF79" s="196"/>
      <c r="AG79" s="196"/>
      <c r="AH79" s="206"/>
      <c r="AI79" s="111"/>
      <c r="AJ79" s="191"/>
      <c r="AK79" s="191"/>
      <c r="AL79" s="191"/>
      <c r="AM79" s="198"/>
      <c r="AN79" s="191"/>
      <c r="AO79" s="191"/>
      <c r="AP79" s="191"/>
      <c r="AQ79" s="197"/>
      <c r="AR79" s="25"/>
      <c r="AS79" s="25"/>
    </row>
    <row r="80" spans="1:45" ht="15" customHeight="1" x14ac:dyDescent="0.2">
      <c r="A80" s="2"/>
      <c r="B80" s="190">
        <v>2021</v>
      </c>
      <c r="C80" s="111" t="s">
        <v>67</v>
      </c>
      <c r="D80" s="191" t="s">
        <v>103</v>
      </c>
      <c r="E80" s="111"/>
      <c r="F80" s="111">
        <v>31</v>
      </c>
      <c r="G80" s="111"/>
      <c r="H80" s="192"/>
      <c r="I80" s="192"/>
      <c r="J80" s="192"/>
      <c r="K80" s="193"/>
      <c r="L80" s="39"/>
      <c r="M80" s="194" t="s">
        <v>433</v>
      </c>
      <c r="N80" s="111"/>
      <c r="O80" s="111"/>
      <c r="P80" s="111" t="s">
        <v>448</v>
      </c>
      <c r="Q80" s="111" t="s">
        <v>209</v>
      </c>
      <c r="R80" s="111" t="s">
        <v>449</v>
      </c>
      <c r="S80" s="111" t="s">
        <v>450</v>
      </c>
      <c r="T80" s="111"/>
      <c r="U80" s="207" t="s">
        <v>335</v>
      </c>
      <c r="V80" s="39"/>
      <c r="W80" s="228"/>
      <c r="X80" s="195"/>
      <c r="Y80" s="195"/>
      <c r="Z80" s="195"/>
      <c r="AA80" s="195"/>
      <c r="AB80" s="195"/>
      <c r="AC80" s="195"/>
      <c r="AD80" s="195"/>
      <c r="AE80" s="195"/>
      <c r="AF80" s="196"/>
      <c r="AG80" s="196"/>
      <c r="AH80" s="206"/>
      <c r="AI80" s="111"/>
      <c r="AJ80" s="191"/>
      <c r="AK80" s="191"/>
      <c r="AL80" s="191"/>
      <c r="AM80" s="198"/>
      <c r="AN80" s="191"/>
      <c r="AO80" s="191"/>
      <c r="AP80" s="191"/>
      <c r="AQ80" s="197"/>
      <c r="AR80" s="25"/>
      <c r="AS80" s="25"/>
    </row>
    <row r="81" spans="1:45" ht="15" customHeight="1" x14ac:dyDescent="0.2">
      <c r="A81" s="2"/>
      <c r="B81" s="190">
        <v>2022</v>
      </c>
      <c r="C81" s="111" t="s">
        <v>64</v>
      </c>
      <c r="D81" s="191" t="s">
        <v>413</v>
      </c>
      <c r="E81" s="111"/>
      <c r="F81" s="111">
        <v>32</v>
      </c>
      <c r="G81" s="111">
        <v>10</v>
      </c>
      <c r="H81" s="192">
        <v>3.6</v>
      </c>
      <c r="I81" s="192">
        <v>0.8</v>
      </c>
      <c r="J81" s="233">
        <v>4.4000000000000004</v>
      </c>
      <c r="K81" s="193">
        <v>5.5</v>
      </c>
      <c r="L81" s="39"/>
      <c r="M81" s="194" t="s">
        <v>434</v>
      </c>
      <c r="N81" s="111"/>
      <c r="O81" s="111"/>
      <c r="P81" s="235" t="s">
        <v>451</v>
      </c>
      <c r="Q81" s="235" t="s">
        <v>178</v>
      </c>
      <c r="R81" s="235" t="s">
        <v>452</v>
      </c>
      <c r="S81" s="235" t="s">
        <v>364</v>
      </c>
      <c r="T81" s="235"/>
      <c r="U81" s="252" t="s">
        <v>453</v>
      </c>
      <c r="V81" s="39"/>
      <c r="W81" s="228"/>
      <c r="X81" s="195"/>
      <c r="Y81" s="195"/>
      <c r="Z81" s="195"/>
      <c r="AA81" s="195"/>
      <c r="AB81" s="195"/>
      <c r="AC81" s="195"/>
      <c r="AD81" s="195"/>
      <c r="AE81" s="195"/>
      <c r="AF81" s="196"/>
      <c r="AG81" s="196"/>
      <c r="AH81" s="206"/>
      <c r="AI81" s="111"/>
      <c r="AJ81" s="191"/>
      <c r="AK81" s="191"/>
      <c r="AL81" s="191"/>
      <c r="AM81" s="198"/>
      <c r="AN81" s="191"/>
      <c r="AO81" s="191"/>
      <c r="AP81" s="191"/>
      <c r="AQ81" s="197"/>
      <c r="AR81" s="25"/>
      <c r="AS81" s="25"/>
    </row>
    <row r="82" spans="1:45" ht="15" customHeight="1" x14ac:dyDescent="0.2">
      <c r="A82" s="2"/>
      <c r="B82" s="190"/>
      <c r="C82" s="111"/>
      <c r="D82" s="191"/>
      <c r="E82" s="111"/>
      <c r="F82" s="111"/>
      <c r="G82" s="111"/>
      <c r="H82" s="192"/>
      <c r="I82" s="192"/>
      <c r="J82" s="192"/>
      <c r="K82" s="193"/>
      <c r="L82" s="39"/>
      <c r="M82" s="194"/>
      <c r="N82" s="111"/>
      <c r="O82" s="111"/>
      <c r="P82" s="111"/>
      <c r="Q82" s="111"/>
      <c r="R82" s="111"/>
      <c r="S82" s="111"/>
      <c r="T82" s="111"/>
      <c r="U82" s="207"/>
      <c r="V82" s="39"/>
      <c r="W82" s="228"/>
      <c r="X82" s="195"/>
      <c r="Y82" s="195"/>
      <c r="Z82" s="195"/>
      <c r="AA82" s="195"/>
      <c r="AB82" s="195"/>
      <c r="AC82" s="195"/>
      <c r="AD82" s="195"/>
      <c r="AE82" s="195"/>
      <c r="AF82" s="196"/>
      <c r="AG82" s="196"/>
      <c r="AH82" s="206"/>
      <c r="AI82" s="111"/>
      <c r="AJ82" s="191"/>
      <c r="AK82" s="191"/>
      <c r="AL82" s="191"/>
      <c r="AM82" s="198"/>
      <c r="AN82" s="191"/>
      <c r="AO82" s="191"/>
      <c r="AP82" s="191"/>
      <c r="AQ82" s="197"/>
      <c r="AR82" s="25"/>
      <c r="AS82" s="25"/>
    </row>
    <row r="83" spans="1:45" s="10" customFormat="1" ht="15" customHeight="1" x14ac:dyDescent="0.25">
      <c r="A83" s="24"/>
      <c r="B83" s="199"/>
      <c r="C83" s="200"/>
      <c r="D83" s="200"/>
      <c r="E83" s="200"/>
      <c r="F83" s="200"/>
      <c r="G83" s="200"/>
      <c r="H83" s="201"/>
      <c r="I83" s="201"/>
      <c r="J83" s="201"/>
      <c r="K83" s="202"/>
      <c r="L83" s="39"/>
      <c r="M83" s="199"/>
      <c r="N83" s="200"/>
      <c r="O83" s="200"/>
      <c r="P83" s="200"/>
      <c r="Q83" s="200"/>
      <c r="R83" s="200"/>
      <c r="S83" s="200"/>
      <c r="T83" s="200"/>
      <c r="U83" s="202"/>
      <c r="V83" s="39"/>
      <c r="W83" s="199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3"/>
      <c r="AI83" s="236"/>
      <c r="AJ83" s="200"/>
      <c r="AK83" s="200"/>
      <c r="AL83" s="200"/>
      <c r="AM83" s="219"/>
      <c r="AN83" s="219"/>
      <c r="AO83" s="219"/>
      <c r="AP83" s="200"/>
      <c r="AQ83" s="203"/>
      <c r="AR83" s="36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25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40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40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40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40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40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40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40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40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40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40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40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40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40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40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40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40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40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40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40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40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40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40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40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40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40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40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40"/>
    </row>
    <row r="193" spans="33:36" ht="15" customHeight="1" x14ac:dyDescent="0.25">
      <c r="AG193" s="25"/>
      <c r="AH193" s="58"/>
      <c r="AI193" s="36"/>
      <c r="AJ193" s="36"/>
    </row>
    <row r="194" spans="33:36" ht="15" customHeight="1" x14ac:dyDescent="0.25">
      <c r="AG194" s="25"/>
      <c r="AH194" s="58"/>
      <c r="AI194" s="36"/>
      <c r="AJ194" s="36"/>
    </row>
    <row r="195" spans="33:36" ht="15" customHeight="1" x14ac:dyDescent="0.25">
      <c r="AG195" s="25"/>
      <c r="AH195" s="58"/>
      <c r="AI195" s="36"/>
      <c r="AJ195" s="36"/>
    </row>
    <row r="196" spans="33:36" ht="15" customHeight="1" x14ac:dyDescent="0.25">
      <c r="AG196" s="25"/>
      <c r="AH196" s="58"/>
      <c r="AI196" s="36"/>
      <c r="AJ196" s="36"/>
    </row>
    <row r="197" spans="33:36" ht="15" customHeight="1" x14ac:dyDescent="0.25">
      <c r="AG197" s="25"/>
      <c r="AH197" s="58"/>
      <c r="AI197" s="36"/>
      <c r="AJ197" s="36"/>
    </row>
    <row r="198" spans="33:36" ht="15" customHeight="1" x14ac:dyDescent="0.25">
      <c r="AG198" s="25"/>
      <c r="AH198" s="58"/>
      <c r="AI198" s="36"/>
      <c r="AJ198" s="36"/>
    </row>
    <row r="199" spans="33:36" ht="15" customHeight="1" x14ac:dyDescent="0.25">
      <c r="AG199" s="25"/>
      <c r="AH199" s="58"/>
      <c r="AI199" s="36"/>
      <c r="AJ199" s="36"/>
    </row>
  </sheetData>
  <sortState ref="B20:AQ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98</v>
      </c>
      <c r="C1" s="6"/>
      <c r="D1" s="7"/>
      <c r="E1" s="7"/>
      <c r="F1" s="100" t="s">
        <v>99</v>
      </c>
      <c r="G1" s="69"/>
      <c r="H1" s="69"/>
      <c r="I1" s="8"/>
      <c r="J1" s="6"/>
      <c r="K1" s="110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80"/>
      <c r="AB1" s="180"/>
      <c r="AC1" s="69"/>
      <c r="AD1" s="69"/>
      <c r="AE1" s="8"/>
      <c r="AF1" s="6"/>
      <c r="AG1" s="110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5" t="s">
        <v>62</v>
      </c>
      <c r="C2" s="66"/>
      <c r="D2" s="181"/>
      <c r="E2" s="14" t="s">
        <v>12</v>
      </c>
      <c r="F2" s="15"/>
      <c r="G2" s="15"/>
      <c r="H2" s="15"/>
      <c r="I2" s="21"/>
      <c r="J2" s="16"/>
      <c r="K2" s="103"/>
      <c r="L2" s="23" t="s">
        <v>193</v>
      </c>
      <c r="M2" s="15"/>
      <c r="N2" s="15"/>
      <c r="O2" s="22"/>
      <c r="P2" s="20"/>
      <c r="Q2" s="23" t="s">
        <v>194</v>
      </c>
      <c r="R2" s="15"/>
      <c r="S2" s="15"/>
      <c r="T2" s="15"/>
      <c r="U2" s="21"/>
      <c r="V2" s="22"/>
      <c r="W2" s="20"/>
      <c r="X2" s="182" t="s">
        <v>186</v>
      </c>
      <c r="Y2" s="183"/>
      <c r="Z2" s="164"/>
      <c r="AA2" s="14" t="s">
        <v>12</v>
      </c>
      <c r="AB2" s="15"/>
      <c r="AC2" s="15"/>
      <c r="AD2" s="15"/>
      <c r="AE2" s="21"/>
      <c r="AF2" s="16"/>
      <c r="AG2" s="103"/>
      <c r="AH2" s="23" t="s">
        <v>195</v>
      </c>
      <c r="AI2" s="15"/>
      <c r="AJ2" s="15"/>
      <c r="AK2" s="22"/>
      <c r="AL2" s="20"/>
      <c r="AM2" s="23" t="s">
        <v>194</v>
      </c>
      <c r="AN2" s="15"/>
      <c r="AO2" s="15"/>
      <c r="AP2" s="15"/>
      <c r="AQ2" s="21"/>
      <c r="AR2" s="22"/>
      <c r="AS2" s="16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5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5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2007</v>
      </c>
      <c r="C4" s="30" t="s">
        <v>57</v>
      </c>
      <c r="D4" s="27" t="s">
        <v>96</v>
      </c>
      <c r="E4" s="26">
        <v>21</v>
      </c>
      <c r="F4" s="26">
        <v>6</v>
      </c>
      <c r="G4" s="26">
        <v>25</v>
      </c>
      <c r="H4" s="28">
        <v>14</v>
      </c>
      <c r="I4" s="26">
        <v>86</v>
      </c>
      <c r="J4" s="29">
        <v>0.58503401360544216</v>
      </c>
      <c r="K4" s="31">
        <f>PRODUCT(I4/J4)</f>
        <v>147</v>
      </c>
      <c r="L4" s="81"/>
      <c r="M4" s="19"/>
      <c r="N4" s="19" t="s">
        <v>91</v>
      </c>
      <c r="O4" s="19"/>
      <c r="P4" s="25"/>
      <c r="Q4" s="26">
        <v>2</v>
      </c>
      <c r="R4" s="26">
        <v>0</v>
      </c>
      <c r="S4" s="28">
        <v>1</v>
      </c>
      <c r="T4" s="26">
        <v>0</v>
      </c>
      <c r="U4" s="26">
        <v>5</v>
      </c>
      <c r="V4" s="184">
        <v>0.71399999999999997</v>
      </c>
      <c r="W4" s="31">
        <f>PRODUCT(U4/V4)</f>
        <v>7.0028011204481793</v>
      </c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85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2008</v>
      </c>
      <c r="C5" s="30" t="s">
        <v>100</v>
      </c>
      <c r="D5" s="27" t="s">
        <v>96</v>
      </c>
      <c r="E5" s="26">
        <v>21</v>
      </c>
      <c r="F5" s="26">
        <v>1</v>
      </c>
      <c r="G5" s="26">
        <v>28</v>
      </c>
      <c r="H5" s="28">
        <v>4</v>
      </c>
      <c r="I5" s="26">
        <v>59</v>
      </c>
      <c r="J5" s="29">
        <v>0.4041095890410959</v>
      </c>
      <c r="K5" s="31">
        <f>PRODUCT(I5/J5)</f>
        <v>146</v>
      </c>
      <c r="L5" s="81" t="s">
        <v>67</v>
      </c>
      <c r="M5" s="19"/>
      <c r="N5" s="19"/>
      <c r="O5" s="19"/>
      <c r="P5" s="25"/>
      <c r="Q5" s="26">
        <v>2</v>
      </c>
      <c r="R5" s="26">
        <v>0</v>
      </c>
      <c r="S5" s="28">
        <v>4</v>
      </c>
      <c r="T5" s="26">
        <v>0</v>
      </c>
      <c r="U5" s="26">
        <v>6</v>
      </c>
      <c r="V5" s="184">
        <v>0.42899999999999999</v>
      </c>
      <c r="W5" s="31">
        <f>PRODUCT(U5/V5)</f>
        <v>13.986013986013987</v>
      </c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85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2009</v>
      </c>
      <c r="C6" s="30" t="s">
        <v>91</v>
      </c>
      <c r="D6" s="27" t="s">
        <v>101</v>
      </c>
      <c r="E6" s="26">
        <v>12</v>
      </c>
      <c r="F6" s="26">
        <v>0</v>
      </c>
      <c r="G6" s="26">
        <v>29</v>
      </c>
      <c r="H6" s="28">
        <v>3</v>
      </c>
      <c r="I6" s="26">
        <v>66</v>
      </c>
      <c r="J6" s="29">
        <v>0.61111111111111116</v>
      </c>
      <c r="K6" s="31">
        <f>PRODUCT(I6/J6)</f>
        <v>107.99999999999999</v>
      </c>
      <c r="L6" s="81"/>
      <c r="M6" s="19"/>
      <c r="N6" s="19"/>
      <c r="O6" s="19"/>
      <c r="P6" s="25"/>
      <c r="Q6" s="26"/>
      <c r="R6" s="26"/>
      <c r="S6" s="28"/>
      <c r="T6" s="26"/>
      <c r="U6" s="26"/>
      <c r="V6" s="184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85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1"/>
      <c r="M7" s="19"/>
      <c r="N7" s="19"/>
      <c r="O7" s="19"/>
      <c r="P7" s="25"/>
      <c r="Q7" s="26"/>
      <c r="R7" s="26"/>
      <c r="S7" s="28"/>
      <c r="T7" s="26"/>
      <c r="U7" s="26"/>
      <c r="V7" s="184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85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1"/>
      <c r="M8" s="19"/>
      <c r="N8" s="19"/>
      <c r="O8" s="19"/>
      <c r="P8" s="25"/>
      <c r="Q8" s="26"/>
      <c r="R8" s="26"/>
      <c r="S8" s="28"/>
      <c r="T8" s="26"/>
      <c r="U8" s="26"/>
      <c r="V8" s="184"/>
      <c r="W8" s="31"/>
      <c r="X8" s="26">
        <v>2011</v>
      </c>
      <c r="Y8" s="30" t="s">
        <v>90</v>
      </c>
      <c r="Z8" s="27" t="s">
        <v>184</v>
      </c>
      <c r="AA8" s="26">
        <v>1</v>
      </c>
      <c r="AB8" s="26">
        <v>0</v>
      </c>
      <c r="AC8" s="26">
        <v>3</v>
      </c>
      <c r="AD8" s="28">
        <v>0</v>
      </c>
      <c r="AE8" s="26">
        <v>6</v>
      </c>
      <c r="AF8" s="29">
        <v>0.66659999999999997</v>
      </c>
      <c r="AG8" s="31">
        <v>9</v>
      </c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85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2" t="s">
        <v>188</v>
      </c>
      <c r="C9" s="76"/>
      <c r="D9" s="75"/>
      <c r="E9" s="74">
        <f>SUM(E4:E8)</f>
        <v>54</v>
      </c>
      <c r="F9" s="74">
        <f>SUM(F4:F8)</f>
        <v>7</v>
      </c>
      <c r="G9" s="74">
        <f>SUM(G4:G8)</f>
        <v>82</v>
      </c>
      <c r="H9" s="74">
        <f>SUM(H4:H8)</f>
        <v>21</v>
      </c>
      <c r="I9" s="74">
        <f>SUM(I4:I8)</f>
        <v>211</v>
      </c>
      <c r="J9" s="170">
        <f>PRODUCT(I9/K9)</f>
        <v>0.52618453865336656</v>
      </c>
      <c r="K9" s="103">
        <f>SUM(K4:K8)</f>
        <v>401</v>
      </c>
      <c r="L9" s="23"/>
      <c r="M9" s="21"/>
      <c r="N9" s="89"/>
      <c r="O9" s="90"/>
      <c r="P9" s="25"/>
      <c r="Q9" s="74">
        <f>SUM(Q4:Q8)</f>
        <v>4</v>
      </c>
      <c r="R9" s="74">
        <f>SUM(R4:R8)</f>
        <v>0</v>
      </c>
      <c r="S9" s="74">
        <f>SUM(S4:S8)</f>
        <v>5</v>
      </c>
      <c r="T9" s="74">
        <f>SUM(T4:T8)</f>
        <v>0</v>
      </c>
      <c r="U9" s="74">
        <f>SUM(U4:U8)</f>
        <v>11</v>
      </c>
      <c r="V9" s="170">
        <f>PRODUCT(U9/W9)</f>
        <v>0.52408866075594962</v>
      </c>
      <c r="W9" s="103">
        <f>SUM(W4:W8)</f>
        <v>20.988815106462166</v>
      </c>
      <c r="X9" s="17" t="s">
        <v>188</v>
      </c>
      <c r="Y9" s="18"/>
      <c r="Z9" s="16"/>
      <c r="AA9" s="74">
        <f>SUM(AA4:AA8)</f>
        <v>1</v>
      </c>
      <c r="AB9" s="74">
        <f>SUM(AB4:AB8)</f>
        <v>0</v>
      </c>
      <c r="AC9" s="74">
        <f>SUM(AC4:AC8)</f>
        <v>3</v>
      </c>
      <c r="AD9" s="74">
        <f>SUM(AD4:AD8)</f>
        <v>0</v>
      </c>
      <c r="AE9" s="74">
        <f>SUM(AE4:AE8)</f>
        <v>6</v>
      </c>
      <c r="AF9" s="170">
        <f>PRODUCT(AE9/AG9)</f>
        <v>0.66666666666666663</v>
      </c>
      <c r="AG9" s="103">
        <f>SUM(AG4:AG8)</f>
        <v>9</v>
      </c>
      <c r="AH9" s="23"/>
      <c r="AI9" s="21"/>
      <c r="AJ9" s="89"/>
      <c r="AK9" s="90"/>
      <c r="AL9" s="25"/>
      <c r="AM9" s="74">
        <f>SUM(AM4:AM8)</f>
        <v>0</v>
      </c>
      <c r="AN9" s="74">
        <f>SUM(AN4:AN8)</f>
        <v>0</v>
      </c>
      <c r="AO9" s="74">
        <f>SUM(AO4:AO8)</f>
        <v>0</v>
      </c>
      <c r="AP9" s="74">
        <f>SUM(AP4:AP8)</f>
        <v>0</v>
      </c>
      <c r="AQ9" s="74">
        <f>SUM(AQ4:AQ8)</f>
        <v>0</v>
      </c>
      <c r="AR9" s="170">
        <v>0</v>
      </c>
      <c r="AS9" s="165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3" t="s">
        <v>187</v>
      </c>
      <c r="C11" s="174"/>
      <c r="D11" s="175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196</v>
      </c>
      <c r="O11" s="19" t="s">
        <v>197</v>
      </c>
      <c r="Q11" s="39"/>
      <c r="R11" s="39" t="s">
        <v>69</v>
      </c>
      <c r="S11" s="39"/>
      <c r="T11" s="36" t="s">
        <v>104</v>
      </c>
      <c r="U11" s="25"/>
      <c r="V11" s="31"/>
      <c r="W11" s="31"/>
      <c r="X11" s="172"/>
      <c r="Y11" s="172"/>
      <c r="Z11" s="172"/>
      <c r="AA11" s="172"/>
      <c r="AB11" s="172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72"/>
      <c r="AO11" s="172"/>
      <c r="AP11" s="172"/>
      <c r="AQ11" s="172"/>
      <c r="AR11" s="172"/>
      <c r="AS11" s="172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76">
        <v>381</v>
      </c>
      <c r="F12" s="176">
        <v>47</v>
      </c>
      <c r="G12" s="176">
        <v>1136</v>
      </c>
      <c r="H12" s="176">
        <v>119</v>
      </c>
      <c r="I12" s="176">
        <v>1876</v>
      </c>
      <c r="J12" s="186">
        <v>0.54</v>
      </c>
      <c r="K12" s="36">
        <f>PRODUCT(I12/J12)</f>
        <v>3474.0740740740739</v>
      </c>
      <c r="L12" s="177">
        <f>PRODUCT((F12+G12)/E12)</f>
        <v>3.1049868766404201</v>
      </c>
      <c r="M12" s="177">
        <f>PRODUCT(H12/E12)</f>
        <v>0.31233595800524933</v>
      </c>
      <c r="N12" s="177">
        <f>PRODUCT((F12+G12+H12)/E12)</f>
        <v>3.4173228346456694</v>
      </c>
      <c r="O12" s="177">
        <f>PRODUCT(I12/E12)</f>
        <v>4.923884514435696</v>
      </c>
      <c r="Q12" s="39"/>
      <c r="R12" s="39"/>
      <c r="S12" s="39"/>
      <c r="T12" s="36" t="s">
        <v>97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7" t="s">
        <v>62</v>
      </c>
      <c r="C13" s="168"/>
      <c r="D13" s="169"/>
      <c r="E13" s="176">
        <f>PRODUCT(E9+Q9)</f>
        <v>58</v>
      </c>
      <c r="F13" s="176">
        <f>PRODUCT(F9+R9)</f>
        <v>7</v>
      </c>
      <c r="G13" s="176">
        <f>PRODUCT(G9+S9)</f>
        <v>87</v>
      </c>
      <c r="H13" s="176">
        <f>PRODUCT(H9+T9)</f>
        <v>21</v>
      </c>
      <c r="I13" s="176">
        <f>PRODUCT(I9+U9)</f>
        <v>222</v>
      </c>
      <c r="J13" s="186">
        <f>PRODUCT(I13/K13)</f>
        <v>0.52608029419924873</v>
      </c>
      <c r="K13" s="36">
        <f>PRODUCT(K9+W9)</f>
        <v>421.98881510646214</v>
      </c>
      <c r="L13" s="177">
        <f>PRODUCT((F13+G13)/E13)</f>
        <v>1.6206896551724137</v>
      </c>
      <c r="M13" s="177">
        <f>PRODUCT(H13/E13)</f>
        <v>0.36206896551724138</v>
      </c>
      <c r="N13" s="177">
        <f>PRODUCT((F13+G13+H13)/E13)</f>
        <v>1.9827586206896552</v>
      </c>
      <c r="O13" s="177">
        <f>PRODUCT(I13/E13)</f>
        <v>3.8275862068965516</v>
      </c>
      <c r="Q13" s="39"/>
      <c r="R13" s="39"/>
      <c r="S13" s="39"/>
      <c r="T13" s="36" t="s">
        <v>105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63" t="s">
        <v>186</v>
      </c>
      <c r="C14" s="171"/>
      <c r="D14" s="166"/>
      <c r="E14" s="176">
        <f>PRODUCT(AA9+AM9)</f>
        <v>1</v>
      </c>
      <c r="F14" s="176">
        <f>PRODUCT(AB9+AN9)</f>
        <v>0</v>
      </c>
      <c r="G14" s="176">
        <f>PRODUCT(AC9+AO9)</f>
        <v>3</v>
      </c>
      <c r="H14" s="176">
        <f>PRODUCT(AD9+AP9)</f>
        <v>0</v>
      </c>
      <c r="I14" s="176">
        <f>PRODUCT(AE9+AQ9)</f>
        <v>6</v>
      </c>
      <c r="J14" s="186">
        <f>PRODUCT(I14/K14)</f>
        <v>0.66666666666666663</v>
      </c>
      <c r="K14" s="25">
        <f>PRODUCT(AG9+AS9)</f>
        <v>9</v>
      </c>
      <c r="L14" s="177">
        <f>PRODUCT((F14+G14)/E14)</f>
        <v>3</v>
      </c>
      <c r="M14" s="177">
        <f>PRODUCT(H14/E14)</f>
        <v>0</v>
      </c>
      <c r="N14" s="177">
        <f>PRODUCT((F14+G14+H14)/E14)</f>
        <v>3</v>
      </c>
      <c r="O14" s="177">
        <f>PRODUCT(I14/E14)</f>
        <v>6</v>
      </c>
      <c r="Q14" s="39"/>
      <c r="R14" s="39"/>
      <c r="S14" s="36"/>
      <c r="T14" s="36" t="s">
        <v>93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8" t="s">
        <v>188</v>
      </c>
      <c r="C15" s="83"/>
      <c r="D15" s="179"/>
      <c r="E15" s="176">
        <f>SUM(E12:E14)</f>
        <v>440</v>
      </c>
      <c r="F15" s="176">
        <f t="shared" ref="F15:I15" si="0">SUM(F12:F14)</f>
        <v>54</v>
      </c>
      <c r="G15" s="176">
        <f t="shared" si="0"/>
        <v>1226</v>
      </c>
      <c r="H15" s="176">
        <f t="shared" si="0"/>
        <v>140</v>
      </c>
      <c r="I15" s="176">
        <f t="shared" si="0"/>
        <v>2104</v>
      </c>
      <c r="J15" s="186">
        <f>PRODUCT(I15/K15)</f>
        <v>0.53878773779274969</v>
      </c>
      <c r="K15" s="36">
        <f>SUM(K12:K14)</f>
        <v>3905.0628891805359</v>
      </c>
      <c r="L15" s="177">
        <f>PRODUCT((F15+G15)/E15)</f>
        <v>2.9090909090909092</v>
      </c>
      <c r="M15" s="177">
        <f>PRODUCT(H15/E15)</f>
        <v>0.31818181818181818</v>
      </c>
      <c r="N15" s="177">
        <f>PRODUCT((F15+G15+H15)/E15)</f>
        <v>3.2272727272727271</v>
      </c>
      <c r="O15" s="177">
        <f>PRODUCT(I15/E15)</f>
        <v>4.7818181818181822</v>
      </c>
      <c r="Q15" s="25"/>
      <c r="R15" s="25"/>
      <c r="S15" s="25"/>
      <c r="T15" s="36" t="s">
        <v>106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107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28515625" style="60" customWidth="1"/>
    <col min="3" max="3" width="24.42578125" style="61" customWidth="1"/>
    <col min="4" max="4" width="10.5703125" style="84" customWidth="1"/>
    <col min="5" max="5" width="13.140625" style="84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133" customWidth="1"/>
    <col min="22" max="22" width="10.7109375" style="61" customWidth="1"/>
    <col min="23" max="23" width="24.5703125" style="84" customWidth="1"/>
    <col min="24" max="24" width="9.7109375" style="61" customWidth="1"/>
    <col min="25" max="30" width="9.140625" style="3"/>
    <col min="257" max="257" width="1.28515625" customWidth="1"/>
    <col min="258" max="258" width="28.28515625" customWidth="1"/>
    <col min="259" max="259" width="21.140625" customWidth="1"/>
    <col min="260" max="260" width="10.5703125" customWidth="1"/>
    <col min="261" max="261" width="13.140625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0.7109375" customWidth="1"/>
    <col min="279" max="279" width="20.7109375" customWidth="1"/>
    <col min="280" max="280" width="9.7109375" customWidth="1"/>
    <col min="513" max="513" width="1.28515625" customWidth="1"/>
    <col min="514" max="514" width="28.28515625" customWidth="1"/>
    <col min="515" max="515" width="21.140625" customWidth="1"/>
    <col min="516" max="516" width="10.5703125" customWidth="1"/>
    <col min="517" max="517" width="13.140625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0.7109375" customWidth="1"/>
    <col min="535" max="535" width="20.7109375" customWidth="1"/>
    <col min="536" max="536" width="9.7109375" customWidth="1"/>
    <col min="769" max="769" width="1.28515625" customWidth="1"/>
    <col min="770" max="770" width="28.28515625" customWidth="1"/>
    <col min="771" max="771" width="21.140625" customWidth="1"/>
    <col min="772" max="772" width="10.5703125" customWidth="1"/>
    <col min="773" max="773" width="13.140625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0.7109375" customWidth="1"/>
    <col min="791" max="791" width="20.7109375" customWidth="1"/>
    <col min="792" max="792" width="9.7109375" customWidth="1"/>
    <col min="1025" max="1025" width="1.28515625" customWidth="1"/>
    <col min="1026" max="1026" width="28.28515625" customWidth="1"/>
    <col min="1027" max="1027" width="21.140625" customWidth="1"/>
    <col min="1028" max="1028" width="10.5703125" customWidth="1"/>
    <col min="1029" max="1029" width="13.140625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0.7109375" customWidth="1"/>
    <col min="1047" max="1047" width="20.7109375" customWidth="1"/>
    <col min="1048" max="1048" width="9.7109375" customWidth="1"/>
    <col min="1281" max="1281" width="1.28515625" customWidth="1"/>
    <col min="1282" max="1282" width="28.28515625" customWidth="1"/>
    <col min="1283" max="1283" width="21.140625" customWidth="1"/>
    <col min="1284" max="1284" width="10.5703125" customWidth="1"/>
    <col min="1285" max="1285" width="13.140625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0.7109375" customWidth="1"/>
    <col min="1303" max="1303" width="20.7109375" customWidth="1"/>
    <col min="1304" max="1304" width="9.7109375" customWidth="1"/>
    <col min="1537" max="1537" width="1.28515625" customWidth="1"/>
    <col min="1538" max="1538" width="28.28515625" customWidth="1"/>
    <col min="1539" max="1539" width="21.140625" customWidth="1"/>
    <col min="1540" max="1540" width="10.5703125" customWidth="1"/>
    <col min="1541" max="1541" width="13.140625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0.7109375" customWidth="1"/>
    <col min="1559" max="1559" width="20.7109375" customWidth="1"/>
    <col min="1560" max="1560" width="9.7109375" customWidth="1"/>
    <col min="1793" max="1793" width="1.28515625" customWidth="1"/>
    <col min="1794" max="1794" width="28.28515625" customWidth="1"/>
    <col min="1795" max="1795" width="21.140625" customWidth="1"/>
    <col min="1796" max="1796" width="10.5703125" customWidth="1"/>
    <col min="1797" max="1797" width="13.140625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0.7109375" customWidth="1"/>
    <col min="1815" max="1815" width="20.7109375" customWidth="1"/>
    <col min="1816" max="1816" width="9.7109375" customWidth="1"/>
    <col min="2049" max="2049" width="1.28515625" customWidth="1"/>
    <col min="2050" max="2050" width="28.28515625" customWidth="1"/>
    <col min="2051" max="2051" width="21.140625" customWidth="1"/>
    <col min="2052" max="2052" width="10.5703125" customWidth="1"/>
    <col min="2053" max="2053" width="13.140625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0.7109375" customWidth="1"/>
    <col min="2071" max="2071" width="20.7109375" customWidth="1"/>
    <col min="2072" max="2072" width="9.7109375" customWidth="1"/>
    <col min="2305" max="2305" width="1.28515625" customWidth="1"/>
    <col min="2306" max="2306" width="28.28515625" customWidth="1"/>
    <col min="2307" max="2307" width="21.140625" customWidth="1"/>
    <col min="2308" max="2308" width="10.5703125" customWidth="1"/>
    <col min="2309" max="2309" width="13.140625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0.7109375" customWidth="1"/>
    <col min="2327" max="2327" width="20.7109375" customWidth="1"/>
    <col min="2328" max="2328" width="9.7109375" customWidth="1"/>
    <col min="2561" max="2561" width="1.28515625" customWidth="1"/>
    <col min="2562" max="2562" width="28.28515625" customWidth="1"/>
    <col min="2563" max="2563" width="21.140625" customWidth="1"/>
    <col min="2564" max="2564" width="10.5703125" customWidth="1"/>
    <col min="2565" max="2565" width="13.140625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0.7109375" customWidth="1"/>
    <col min="2583" max="2583" width="20.7109375" customWidth="1"/>
    <col min="2584" max="2584" width="9.7109375" customWidth="1"/>
    <col min="2817" max="2817" width="1.28515625" customWidth="1"/>
    <col min="2818" max="2818" width="28.28515625" customWidth="1"/>
    <col min="2819" max="2819" width="21.140625" customWidth="1"/>
    <col min="2820" max="2820" width="10.5703125" customWidth="1"/>
    <col min="2821" max="2821" width="13.140625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0.7109375" customWidth="1"/>
    <col min="2839" max="2839" width="20.7109375" customWidth="1"/>
    <col min="2840" max="2840" width="9.7109375" customWidth="1"/>
    <col min="3073" max="3073" width="1.28515625" customWidth="1"/>
    <col min="3074" max="3074" width="28.28515625" customWidth="1"/>
    <col min="3075" max="3075" width="21.140625" customWidth="1"/>
    <col min="3076" max="3076" width="10.5703125" customWidth="1"/>
    <col min="3077" max="3077" width="13.140625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0.7109375" customWidth="1"/>
    <col min="3095" max="3095" width="20.7109375" customWidth="1"/>
    <col min="3096" max="3096" width="9.7109375" customWidth="1"/>
    <col min="3329" max="3329" width="1.28515625" customWidth="1"/>
    <col min="3330" max="3330" width="28.28515625" customWidth="1"/>
    <col min="3331" max="3331" width="21.140625" customWidth="1"/>
    <col min="3332" max="3332" width="10.5703125" customWidth="1"/>
    <col min="3333" max="3333" width="13.140625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0.7109375" customWidth="1"/>
    <col min="3351" max="3351" width="20.7109375" customWidth="1"/>
    <col min="3352" max="3352" width="9.7109375" customWidth="1"/>
    <col min="3585" max="3585" width="1.28515625" customWidth="1"/>
    <col min="3586" max="3586" width="28.28515625" customWidth="1"/>
    <col min="3587" max="3587" width="21.140625" customWidth="1"/>
    <col min="3588" max="3588" width="10.5703125" customWidth="1"/>
    <col min="3589" max="3589" width="13.140625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0.7109375" customWidth="1"/>
    <col min="3607" max="3607" width="20.7109375" customWidth="1"/>
    <col min="3608" max="3608" width="9.7109375" customWidth="1"/>
    <col min="3841" max="3841" width="1.28515625" customWidth="1"/>
    <col min="3842" max="3842" width="28.28515625" customWidth="1"/>
    <col min="3843" max="3843" width="21.140625" customWidth="1"/>
    <col min="3844" max="3844" width="10.5703125" customWidth="1"/>
    <col min="3845" max="3845" width="13.140625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0.7109375" customWidth="1"/>
    <col min="3863" max="3863" width="20.7109375" customWidth="1"/>
    <col min="3864" max="3864" width="9.7109375" customWidth="1"/>
    <col min="4097" max="4097" width="1.28515625" customWidth="1"/>
    <col min="4098" max="4098" width="28.28515625" customWidth="1"/>
    <col min="4099" max="4099" width="21.140625" customWidth="1"/>
    <col min="4100" max="4100" width="10.5703125" customWidth="1"/>
    <col min="4101" max="4101" width="13.140625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0.7109375" customWidth="1"/>
    <col min="4119" max="4119" width="20.7109375" customWidth="1"/>
    <col min="4120" max="4120" width="9.7109375" customWidth="1"/>
    <col min="4353" max="4353" width="1.28515625" customWidth="1"/>
    <col min="4354" max="4354" width="28.28515625" customWidth="1"/>
    <col min="4355" max="4355" width="21.140625" customWidth="1"/>
    <col min="4356" max="4356" width="10.5703125" customWidth="1"/>
    <col min="4357" max="4357" width="13.140625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0.7109375" customWidth="1"/>
    <col min="4375" max="4375" width="20.7109375" customWidth="1"/>
    <col min="4376" max="4376" width="9.7109375" customWidth="1"/>
    <col min="4609" max="4609" width="1.28515625" customWidth="1"/>
    <col min="4610" max="4610" width="28.28515625" customWidth="1"/>
    <col min="4611" max="4611" width="21.140625" customWidth="1"/>
    <col min="4612" max="4612" width="10.5703125" customWidth="1"/>
    <col min="4613" max="4613" width="13.140625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0.7109375" customWidth="1"/>
    <col min="4631" max="4631" width="20.7109375" customWidth="1"/>
    <col min="4632" max="4632" width="9.7109375" customWidth="1"/>
    <col min="4865" max="4865" width="1.28515625" customWidth="1"/>
    <col min="4866" max="4866" width="28.28515625" customWidth="1"/>
    <col min="4867" max="4867" width="21.140625" customWidth="1"/>
    <col min="4868" max="4868" width="10.5703125" customWidth="1"/>
    <col min="4869" max="4869" width="13.140625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0.7109375" customWidth="1"/>
    <col min="4887" max="4887" width="20.7109375" customWidth="1"/>
    <col min="4888" max="4888" width="9.7109375" customWidth="1"/>
    <col min="5121" max="5121" width="1.28515625" customWidth="1"/>
    <col min="5122" max="5122" width="28.28515625" customWidth="1"/>
    <col min="5123" max="5123" width="21.140625" customWidth="1"/>
    <col min="5124" max="5124" width="10.5703125" customWidth="1"/>
    <col min="5125" max="5125" width="13.140625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0.7109375" customWidth="1"/>
    <col min="5143" max="5143" width="20.7109375" customWidth="1"/>
    <col min="5144" max="5144" width="9.7109375" customWidth="1"/>
    <col min="5377" max="5377" width="1.28515625" customWidth="1"/>
    <col min="5378" max="5378" width="28.28515625" customWidth="1"/>
    <col min="5379" max="5379" width="21.140625" customWidth="1"/>
    <col min="5380" max="5380" width="10.5703125" customWidth="1"/>
    <col min="5381" max="5381" width="13.140625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0.7109375" customWidth="1"/>
    <col min="5399" max="5399" width="20.7109375" customWidth="1"/>
    <col min="5400" max="5400" width="9.7109375" customWidth="1"/>
    <col min="5633" max="5633" width="1.28515625" customWidth="1"/>
    <col min="5634" max="5634" width="28.28515625" customWidth="1"/>
    <col min="5635" max="5635" width="21.140625" customWidth="1"/>
    <col min="5636" max="5636" width="10.5703125" customWidth="1"/>
    <col min="5637" max="5637" width="13.140625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0.7109375" customWidth="1"/>
    <col min="5655" max="5655" width="20.7109375" customWidth="1"/>
    <col min="5656" max="5656" width="9.7109375" customWidth="1"/>
    <col min="5889" max="5889" width="1.28515625" customWidth="1"/>
    <col min="5890" max="5890" width="28.28515625" customWidth="1"/>
    <col min="5891" max="5891" width="21.140625" customWidth="1"/>
    <col min="5892" max="5892" width="10.5703125" customWidth="1"/>
    <col min="5893" max="5893" width="13.140625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0.7109375" customWidth="1"/>
    <col min="5911" max="5911" width="20.7109375" customWidth="1"/>
    <col min="5912" max="5912" width="9.7109375" customWidth="1"/>
    <col min="6145" max="6145" width="1.28515625" customWidth="1"/>
    <col min="6146" max="6146" width="28.28515625" customWidth="1"/>
    <col min="6147" max="6147" width="21.140625" customWidth="1"/>
    <col min="6148" max="6148" width="10.5703125" customWidth="1"/>
    <col min="6149" max="6149" width="13.140625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0.7109375" customWidth="1"/>
    <col min="6167" max="6167" width="20.7109375" customWidth="1"/>
    <col min="6168" max="6168" width="9.7109375" customWidth="1"/>
    <col min="6401" max="6401" width="1.28515625" customWidth="1"/>
    <col min="6402" max="6402" width="28.28515625" customWidth="1"/>
    <col min="6403" max="6403" width="21.140625" customWidth="1"/>
    <col min="6404" max="6404" width="10.5703125" customWidth="1"/>
    <col min="6405" max="6405" width="13.140625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0.7109375" customWidth="1"/>
    <col min="6423" max="6423" width="20.7109375" customWidth="1"/>
    <col min="6424" max="6424" width="9.7109375" customWidth="1"/>
    <col min="6657" max="6657" width="1.28515625" customWidth="1"/>
    <col min="6658" max="6658" width="28.28515625" customWidth="1"/>
    <col min="6659" max="6659" width="21.140625" customWidth="1"/>
    <col min="6660" max="6660" width="10.5703125" customWidth="1"/>
    <col min="6661" max="6661" width="13.140625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0.7109375" customWidth="1"/>
    <col min="6679" max="6679" width="20.7109375" customWidth="1"/>
    <col min="6680" max="6680" width="9.7109375" customWidth="1"/>
    <col min="6913" max="6913" width="1.28515625" customWidth="1"/>
    <col min="6914" max="6914" width="28.28515625" customWidth="1"/>
    <col min="6915" max="6915" width="21.140625" customWidth="1"/>
    <col min="6916" max="6916" width="10.5703125" customWidth="1"/>
    <col min="6917" max="6917" width="13.140625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0.7109375" customWidth="1"/>
    <col min="6935" max="6935" width="20.7109375" customWidth="1"/>
    <col min="6936" max="6936" width="9.7109375" customWidth="1"/>
    <col min="7169" max="7169" width="1.28515625" customWidth="1"/>
    <col min="7170" max="7170" width="28.28515625" customWidth="1"/>
    <col min="7171" max="7171" width="21.140625" customWidth="1"/>
    <col min="7172" max="7172" width="10.5703125" customWidth="1"/>
    <col min="7173" max="7173" width="13.140625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0.7109375" customWidth="1"/>
    <col min="7191" max="7191" width="20.7109375" customWidth="1"/>
    <col min="7192" max="7192" width="9.7109375" customWidth="1"/>
    <col min="7425" max="7425" width="1.28515625" customWidth="1"/>
    <col min="7426" max="7426" width="28.28515625" customWidth="1"/>
    <col min="7427" max="7427" width="21.140625" customWidth="1"/>
    <col min="7428" max="7428" width="10.5703125" customWidth="1"/>
    <col min="7429" max="7429" width="13.140625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0.7109375" customWidth="1"/>
    <col min="7447" max="7447" width="20.7109375" customWidth="1"/>
    <col min="7448" max="7448" width="9.7109375" customWidth="1"/>
    <col min="7681" max="7681" width="1.28515625" customWidth="1"/>
    <col min="7682" max="7682" width="28.28515625" customWidth="1"/>
    <col min="7683" max="7683" width="21.140625" customWidth="1"/>
    <col min="7684" max="7684" width="10.5703125" customWidth="1"/>
    <col min="7685" max="7685" width="13.140625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0.7109375" customWidth="1"/>
    <col min="7703" max="7703" width="20.7109375" customWidth="1"/>
    <col min="7704" max="7704" width="9.7109375" customWidth="1"/>
    <col min="7937" max="7937" width="1.28515625" customWidth="1"/>
    <col min="7938" max="7938" width="28.28515625" customWidth="1"/>
    <col min="7939" max="7939" width="21.140625" customWidth="1"/>
    <col min="7940" max="7940" width="10.5703125" customWidth="1"/>
    <col min="7941" max="7941" width="13.140625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0.7109375" customWidth="1"/>
    <col min="7959" max="7959" width="20.7109375" customWidth="1"/>
    <col min="7960" max="7960" width="9.7109375" customWidth="1"/>
    <col min="8193" max="8193" width="1.28515625" customWidth="1"/>
    <col min="8194" max="8194" width="28.28515625" customWidth="1"/>
    <col min="8195" max="8195" width="21.140625" customWidth="1"/>
    <col min="8196" max="8196" width="10.5703125" customWidth="1"/>
    <col min="8197" max="8197" width="13.140625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0.7109375" customWidth="1"/>
    <col min="8215" max="8215" width="20.7109375" customWidth="1"/>
    <col min="8216" max="8216" width="9.7109375" customWidth="1"/>
    <col min="8449" max="8449" width="1.28515625" customWidth="1"/>
    <col min="8450" max="8450" width="28.28515625" customWidth="1"/>
    <col min="8451" max="8451" width="21.140625" customWidth="1"/>
    <col min="8452" max="8452" width="10.5703125" customWidth="1"/>
    <col min="8453" max="8453" width="13.140625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0.7109375" customWidth="1"/>
    <col min="8471" max="8471" width="20.7109375" customWidth="1"/>
    <col min="8472" max="8472" width="9.7109375" customWidth="1"/>
    <col min="8705" max="8705" width="1.28515625" customWidth="1"/>
    <col min="8706" max="8706" width="28.28515625" customWidth="1"/>
    <col min="8707" max="8707" width="21.140625" customWidth="1"/>
    <col min="8708" max="8708" width="10.5703125" customWidth="1"/>
    <col min="8709" max="8709" width="13.140625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0.7109375" customWidth="1"/>
    <col min="8727" max="8727" width="20.7109375" customWidth="1"/>
    <col min="8728" max="8728" width="9.7109375" customWidth="1"/>
    <col min="8961" max="8961" width="1.28515625" customWidth="1"/>
    <col min="8962" max="8962" width="28.28515625" customWidth="1"/>
    <col min="8963" max="8963" width="21.140625" customWidth="1"/>
    <col min="8964" max="8964" width="10.5703125" customWidth="1"/>
    <col min="8965" max="8965" width="13.140625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0.7109375" customWidth="1"/>
    <col min="8983" max="8983" width="20.7109375" customWidth="1"/>
    <col min="8984" max="8984" width="9.7109375" customWidth="1"/>
    <col min="9217" max="9217" width="1.28515625" customWidth="1"/>
    <col min="9218" max="9218" width="28.28515625" customWidth="1"/>
    <col min="9219" max="9219" width="21.140625" customWidth="1"/>
    <col min="9220" max="9220" width="10.5703125" customWidth="1"/>
    <col min="9221" max="9221" width="13.140625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0.7109375" customWidth="1"/>
    <col min="9239" max="9239" width="20.7109375" customWidth="1"/>
    <col min="9240" max="9240" width="9.7109375" customWidth="1"/>
    <col min="9473" max="9473" width="1.28515625" customWidth="1"/>
    <col min="9474" max="9474" width="28.28515625" customWidth="1"/>
    <col min="9475" max="9475" width="21.140625" customWidth="1"/>
    <col min="9476" max="9476" width="10.5703125" customWidth="1"/>
    <col min="9477" max="9477" width="13.140625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0.7109375" customWidth="1"/>
    <col min="9495" max="9495" width="20.7109375" customWidth="1"/>
    <col min="9496" max="9496" width="9.7109375" customWidth="1"/>
    <col min="9729" max="9729" width="1.28515625" customWidth="1"/>
    <col min="9730" max="9730" width="28.28515625" customWidth="1"/>
    <col min="9731" max="9731" width="21.140625" customWidth="1"/>
    <col min="9732" max="9732" width="10.5703125" customWidth="1"/>
    <col min="9733" max="9733" width="13.140625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0.7109375" customWidth="1"/>
    <col min="9751" max="9751" width="20.7109375" customWidth="1"/>
    <col min="9752" max="9752" width="9.7109375" customWidth="1"/>
    <col min="9985" max="9985" width="1.28515625" customWidth="1"/>
    <col min="9986" max="9986" width="28.28515625" customWidth="1"/>
    <col min="9987" max="9987" width="21.140625" customWidth="1"/>
    <col min="9988" max="9988" width="10.5703125" customWidth="1"/>
    <col min="9989" max="9989" width="13.140625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0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28515625" customWidth="1"/>
    <col min="10243" max="10243" width="21.140625" customWidth="1"/>
    <col min="10244" max="10244" width="10.5703125" customWidth="1"/>
    <col min="10245" max="10245" width="13.140625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0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28515625" customWidth="1"/>
    <col min="10499" max="10499" width="21.140625" customWidth="1"/>
    <col min="10500" max="10500" width="10.5703125" customWidth="1"/>
    <col min="10501" max="10501" width="13.140625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0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28515625" customWidth="1"/>
    <col min="10755" max="10755" width="21.140625" customWidth="1"/>
    <col min="10756" max="10756" width="10.5703125" customWidth="1"/>
    <col min="10757" max="10757" width="13.140625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0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28515625" customWidth="1"/>
    <col min="11011" max="11011" width="21.140625" customWidth="1"/>
    <col min="11012" max="11012" width="10.5703125" customWidth="1"/>
    <col min="11013" max="11013" width="13.140625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0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28515625" customWidth="1"/>
    <col min="11267" max="11267" width="21.140625" customWidth="1"/>
    <col min="11268" max="11268" width="10.5703125" customWidth="1"/>
    <col min="11269" max="11269" width="13.140625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0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28515625" customWidth="1"/>
    <col min="11523" max="11523" width="21.140625" customWidth="1"/>
    <col min="11524" max="11524" width="10.5703125" customWidth="1"/>
    <col min="11525" max="11525" width="13.140625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0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28515625" customWidth="1"/>
    <col min="11779" max="11779" width="21.140625" customWidth="1"/>
    <col min="11780" max="11780" width="10.5703125" customWidth="1"/>
    <col min="11781" max="11781" width="13.140625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0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28515625" customWidth="1"/>
    <col min="12035" max="12035" width="21.140625" customWidth="1"/>
    <col min="12036" max="12036" width="10.5703125" customWidth="1"/>
    <col min="12037" max="12037" width="13.140625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0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28515625" customWidth="1"/>
    <col min="12291" max="12291" width="21.140625" customWidth="1"/>
    <col min="12292" max="12292" width="10.5703125" customWidth="1"/>
    <col min="12293" max="12293" width="13.140625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0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28515625" customWidth="1"/>
    <col min="12547" max="12547" width="21.140625" customWidth="1"/>
    <col min="12548" max="12548" width="10.5703125" customWidth="1"/>
    <col min="12549" max="12549" width="13.140625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0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28515625" customWidth="1"/>
    <col min="12803" max="12803" width="21.140625" customWidth="1"/>
    <col min="12804" max="12804" width="10.5703125" customWidth="1"/>
    <col min="12805" max="12805" width="13.140625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0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28515625" customWidth="1"/>
    <col min="13059" max="13059" width="21.140625" customWidth="1"/>
    <col min="13060" max="13060" width="10.5703125" customWidth="1"/>
    <col min="13061" max="13061" width="13.140625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0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28515625" customWidth="1"/>
    <col min="13315" max="13315" width="21.140625" customWidth="1"/>
    <col min="13316" max="13316" width="10.5703125" customWidth="1"/>
    <col min="13317" max="13317" width="13.140625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0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28515625" customWidth="1"/>
    <col min="13571" max="13571" width="21.140625" customWidth="1"/>
    <col min="13572" max="13572" width="10.5703125" customWidth="1"/>
    <col min="13573" max="13573" width="13.140625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0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28515625" customWidth="1"/>
    <col min="13827" max="13827" width="21.140625" customWidth="1"/>
    <col min="13828" max="13828" width="10.5703125" customWidth="1"/>
    <col min="13829" max="13829" width="13.140625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0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28515625" customWidth="1"/>
    <col min="14083" max="14083" width="21.140625" customWidth="1"/>
    <col min="14084" max="14084" width="10.5703125" customWidth="1"/>
    <col min="14085" max="14085" width="13.140625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0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28515625" customWidth="1"/>
    <col min="14339" max="14339" width="21.140625" customWidth="1"/>
    <col min="14340" max="14340" width="10.5703125" customWidth="1"/>
    <col min="14341" max="14341" width="13.140625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0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28515625" customWidth="1"/>
    <col min="14595" max="14595" width="21.140625" customWidth="1"/>
    <col min="14596" max="14596" width="10.5703125" customWidth="1"/>
    <col min="14597" max="14597" width="13.140625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0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28515625" customWidth="1"/>
    <col min="14851" max="14851" width="21.140625" customWidth="1"/>
    <col min="14852" max="14852" width="10.5703125" customWidth="1"/>
    <col min="14853" max="14853" width="13.140625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0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28515625" customWidth="1"/>
    <col min="15107" max="15107" width="21.140625" customWidth="1"/>
    <col min="15108" max="15108" width="10.5703125" customWidth="1"/>
    <col min="15109" max="15109" width="13.140625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0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28515625" customWidth="1"/>
    <col min="15363" max="15363" width="21.140625" customWidth="1"/>
    <col min="15364" max="15364" width="10.5703125" customWidth="1"/>
    <col min="15365" max="15365" width="13.140625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0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28515625" customWidth="1"/>
    <col min="15619" max="15619" width="21.140625" customWidth="1"/>
    <col min="15620" max="15620" width="10.5703125" customWidth="1"/>
    <col min="15621" max="15621" width="13.140625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0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28515625" customWidth="1"/>
    <col min="15875" max="15875" width="21.140625" customWidth="1"/>
    <col min="15876" max="15876" width="10.5703125" customWidth="1"/>
    <col min="15877" max="15877" width="13.140625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0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28515625" customWidth="1"/>
    <col min="16131" max="16131" width="21.140625" customWidth="1"/>
    <col min="16132" max="16132" width="10.5703125" customWidth="1"/>
    <col min="16133" max="16133" width="13.140625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0.71093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9"/>
      <c r="R1" s="129"/>
      <c r="S1" s="129"/>
      <c r="T1" s="129"/>
      <c r="U1" s="129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98</v>
      </c>
      <c r="C2" s="100" t="s">
        <v>99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70</v>
      </c>
      <c r="C3" s="23" t="s">
        <v>33</v>
      </c>
      <c r="D3" s="72" t="s">
        <v>34</v>
      </c>
      <c r="E3" s="73" t="s">
        <v>1</v>
      </c>
      <c r="F3" s="25"/>
      <c r="G3" s="74" t="s">
        <v>35</v>
      </c>
      <c r="H3" s="75" t="s">
        <v>36</v>
      </c>
      <c r="I3" s="75" t="s">
        <v>30</v>
      </c>
      <c r="J3" s="18" t="s">
        <v>37</v>
      </c>
      <c r="K3" s="76" t="s">
        <v>38</v>
      </c>
      <c r="L3" s="76" t="s">
        <v>39</v>
      </c>
      <c r="M3" s="74" t="s">
        <v>40</v>
      </c>
      <c r="N3" s="74" t="s">
        <v>29</v>
      </c>
      <c r="O3" s="75" t="s">
        <v>41</v>
      </c>
      <c r="P3" s="74" t="s">
        <v>36</v>
      </c>
      <c r="Q3" s="97" t="s">
        <v>16</v>
      </c>
      <c r="R3" s="97">
        <v>1</v>
      </c>
      <c r="S3" s="97">
        <v>2</v>
      </c>
      <c r="T3" s="97">
        <v>3</v>
      </c>
      <c r="U3" s="97" t="s">
        <v>42</v>
      </c>
      <c r="V3" s="86" t="s">
        <v>113</v>
      </c>
      <c r="W3" s="17" t="s">
        <v>43</v>
      </c>
      <c r="X3" s="17" t="s">
        <v>44</v>
      </c>
      <c r="Y3" s="68"/>
      <c r="Z3" s="68"/>
      <c r="AA3" s="68"/>
      <c r="AB3" s="68"/>
      <c r="AC3" s="68"/>
      <c r="AD3" s="68"/>
    </row>
    <row r="4" spans="1:30" x14ac:dyDescent="0.25">
      <c r="A4" s="9"/>
      <c r="B4" s="144" t="s">
        <v>114</v>
      </c>
      <c r="C4" s="145" t="s">
        <v>115</v>
      </c>
      <c r="D4" s="96" t="s">
        <v>61</v>
      </c>
      <c r="E4" s="146" t="s">
        <v>102</v>
      </c>
      <c r="F4" s="25"/>
      <c r="G4" s="77">
        <v>1</v>
      </c>
      <c r="H4" s="77"/>
      <c r="I4" s="147"/>
      <c r="J4" s="101"/>
      <c r="K4" s="101" t="s">
        <v>71</v>
      </c>
      <c r="L4" s="101"/>
      <c r="M4" s="77">
        <v>1</v>
      </c>
      <c r="N4" s="77"/>
      <c r="O4" s="77">
        <v>2</v>
      </c>
      <c r="P4" s="77"/>
      <c r="Q4" s="102" t="s">
        <v>147</v>
      </c>
      <c r="R4" s="102"/>
      <c r="S4" s="154"/>
      <c r="T4" s="154" t="s">
        <v>88</v>
      </c>
      <c r="U4" s="154" t="s">
        <v>87</v>
      </c>
      <c r="V4" s="148">
        <v>0.5</v>
      </c>
      <c r="W4" s="145" t="s">
        <v>116</v>
      </c>
      <c r="X4" s="102" t="s">
        <v>117</v>
      </c>
      <c r="Y4" s="68"/>
      <c r="Z4" s="68"/>
      <c r="AA4" s="68"/>
      <c r="AB4" s="68"/>
      <c r="AC4" s="68"/>
      <c r="AD4" s="68"/>
    </row>
    <row r="5" spans="1:30" x14ac:dyDescent="0.25">
      <c r="A5" s="9"/>
      <c r="B5" s="144" t="s">
        <v>118</v>
      </c>
      <c r="C5" s="145" t="s">
        <v>119</v>
      </c>
      <c r="D5" s="96" t="s">
        <v>61</v>
      </c>
      <c r="E5" s="146" t="s">
        <v>103</v>
      </c>
      <c r="F5" s="36"/>
      <c r="G5" s="77">
        <v>1</v>
      </c>
      <c r="H5" s="147"/>
      <c r="I5" s="77"/>
      <c r="J5" s="101"/>
      <c r="K5" s="101" t="s">
        <v>71</v>
      </c>
      <c r="L5" s="101"/>
      <c r="M5" s="77">
        <v>1</v>
      </c>
      <c r="N5" s="77"/>
      <c r="O5" s="77"/>
      <c r="P5" s="77"/>
      <c r="Q5" s="102" t="s">
        <v>148</v>
      </c>
      <c r="R5" s="102"/>
      <c r="S5" s="154" t="s">
        <v>88</v>
      </c>
      <c r="T5" s="154"/>
      <c r="U5" s="154" t="s">
        <v>149</v>
      </c>
      <c r="V5" s="148">
        <v>0</v>
      </c>
      <c r="W5" s="145" t="s">
        <v>120</v>
      </c>
      <c r="X5" s="102" t="s">
        <v>121</v>
      </c>
      <c r="Y5" s="68"/>
      <c r="Z5" s="68"/>
      <c r="AA5" s="68"/>
      <c r="AB5" s="68"/>
      <c r="AC5" s="68"/>
      <c r="AD5" s="68"/>
    </row>
    <row r="6" spans="1:30" x14ac:dyDescent="0.25">
      <c r="A6" s="9"/>
      <c r="B6" s="144" t="s">
        <v>72</v>
      </c>
      <c r="C6" s="145" t="s">
        <v>73</v>
      </c>
      <c r="D6" s="96" t="s">
        <v>61</v>
      </c>
      <c r="E6" s="146" t="s">
        <v>103</v>
      </c>
      <c r="F6" s="25"/>
      <c r="G6" s="77">
        <v>1</v>
      </c>
      <c r="H6" s="77"/>
      <c r="I6" s="147"/>
      <c r="J6" s="101"/>
      <c r="K6" s="101" t="s">
        <v>71</v>
      </c>
      <c r="L6" s="101" t="s">
        <v>122</v>
      </c>
      <c r="M6" s="77">
        <v>1</v>
      </c>
      <c r="N6" s="77"/>
      <c r="O6" s="77">
        <v>2</v>
      </c>
      <c r="P6" s="77"/>
      <c r="Q6" s="102" t="s">
        <v>150</v>
      </c>
      <c r="R6" s="102"/>
      <c r="S6" s="154"/>
      <c r="T6" s="154" t="s">
        <v>88</v>
      </c>
      <c r="U6" s="154" t="s">
        <v>151</v>
      </c>
      <c r="V6" s="148">
        <v>0.33300000000000002</v>
      </c>
      <c r="W6" s="145" t="s">
        <v>74</v>
      </c>
      <c r="X6" s="102" t="s">
        <v>75</v>
      </c>
      <c r="Y6" s="68"/>
      <c r="Z6" s="68"/>
      <c r="AA6" s="68"/>
      <c r="AB6" s="68"/>
      <c r="AC6" s="68"/>
      <c r="AD6" s="68"/>
    </row>
    <row r="7" spans="1:30" x14ac:dyDescent="0.25">
      <c r="A7" s="9"/>
      <c r="B7" s="144" t="s">
        <v>76</v>
      </c>
      <c r="C7" s="145" t="s">
        <v>82</v>
      </c>
      <c r="D7" s="96" t="s">
        <v>61</v>
      </c>
      <c r="E7" s="146" t="s">
        <v>103</v>
      </c>
      <c r="F7" s="25"/>
      <c r="G7" s="77">
        <v>1</v>
      </c>
      <c r="H7" s="77"/>
      <c r="I7" s="147"/>
      <c r="J7" s="101"/>
      <c r="K7" s="101" t="s">
        <v>71</v>
      </c>
      <c r="L7" s="101"/>
      <c r="M7" s="77">
        <v>1</v>
      </c>
      <c r="N7" s="77"/>
      <c r="O7" s="77">
        <v>1</v>
      </c>
      <c r="P7" s="77"/>
      <c r="Q7" s="102" t="s">
        <v>147</v>
      </c>
      <c r="R7" s="102"/>
      <c r="S7" s="154"/>
      <c r="T7" s="154" t="s">
        <v>84</v>
      </c>
      <c r="U7" s="154" t="s">
        <v>152</v>
      </c>
      <c r="V7" s="148">
        <v>0.5</v>
      </c>
      <c r="W7" s="145" t="s">
        <v>74</v>
      </c>
      <c r="X7" s="102" t="s">
        <v>77</v>
      </c>
      <c r="Y7" s="68"/>
      <c r="Z7" s="68"/>
      <c r="AA7" s="68"/>
      <c r="AB7" s="68"/>
      <c r="AC7" s="68"/>
      <c r="AD7" s="68"/>
    </row>
    <row r="8" spans="1:30" x14ac:dyDescent="0.25">
      <c r="A8" s="9"/>
      <c r="B8" s="144" t="s">
        <v>78</v>
      </c>
      <c r="C8" s="145" t="s">
        <v>79</v>
      </c>
      <c r="D8" s="96" t="s">
        <v>61</v>
      </c>
      <c r="E8" s="146" t="s">
        <v>103</v>
      </c>
      <c r="F8" s="25"/>
      <c r="G8" s="77">
        <v>1</v>
      </c>
      <c r="H8" s="77"/>
      <c r="I8" s="147"/>
      <c r="J8" s="101"/>
      <c r="K8" s="101" t="s">
        <v>71</v>
      </c>
      <c r="L8" s="101" t="s">
        <v>123</v>
      </c>
      <c r="M8" s="77">
        <v>1</v>
      </c>
      <c r="N8" s="77"/>
      <c r="O8" s="77">
        <v>4</v>
      </c>
      <c r="P8" s="77"/>
      <c r="Q8" s="102" t="s">
        <v>153</v>
      </c>
      <c r="R8" s="102"/>
      <c r="S8" s="154" t="s">
        <v>88</v>
      </c>
      <c r="T8" s="154"/>
      <c r="U8" s="154" t="s">
        <v>154</v>
      </c>
      <c r="V8" s="148">
        <v>0.5</v>
      </c>
      <c r="W8" s="145" t="s">
        <v>74</v>
      </c>
      <c r="X8" s="102" t="s">
        <v>80</v>
      </c>
      <c r="Y8" s="68"/>
      <c r="Z8" s="68"/>
      <c r="AA8" s="68"/>
      <c r="AB8" s="68"/>
      <c r="AC8" s="68"/>
      <c r="AD8" s="68"/>
    </row>
    <row r="9" spans="1:30" x14ac:dyDescent="0.25">
      <c r="A9" s="9"/>
      <c r="B9" s="144" t="s">
        <v>124</v>
      </c>
      <c r="C9" s="145" t="s">
        <v>155</v>
      </c>
      <c r="D9" s="96" t="s">
        <v>61</v>
      </c>
      <c r="E9" s="146" t="s">
        <v>103</v>
      </c>
      <c r="F9" s="25"/>
      <c r="G9" s="77"/>
      <c r="H9" s="77"/>
      <c r="I9" s="147">
        <v>1</v>
      </c>
      <c r="J9" s="101"/>
      <c r="K9" s="101" t="s">
        <v>71</v>
      </c>
      <c r="L9" s="101" t="s">
        <v>123</v>
      </c>
      <c r="M9" s="77">
        <v>1</v>
      </c>
      <c r="N9" s="77"/>
      <c r="O9" s="77"/>
      <c r="P9" s="77"/>
      <c r="Q9" s="102" t="s">
        <v>156</v>
      </c>
      <c r="R9" s="102"/>
      <c r="S9" s="154"/>
      <c r="T9" s="154" t="s">
        <v>89</v>
      </c>
      <c r="U9" s="154" t="s">
        <v>149</v>
      </c>
      <c r="V9" s="148">
        <v>0</v>
      </c>
      <c r="W9" s="145" t="s">
        <v>74</v>
      </c>
      <c r="X9" s="102" t="s">
        <v>157</v>
      </c>
      <c r="Y9" s="68"/>
      <c r="Z9" s="68"/>
      <c r="AA9" s="68"/>
      <c r="AB9" s="68"/>
      <c r="AC9" s="68"/>
      <c r="AD9" s="68"/>
    </row>
    <row r="10" spans="1:30" x14ac:dyDescent="0.25">
      <c r="A10" s="9"/>
      <c r="B10" s="144" t="s">
        <v>189</v>
      </c>
      <c r="C10" s="145" t="s">
        <v>386</v>
      </c>
      <c r="D10" s="96" t="s">
        <v>61</v>
      </c>
      <c r="E10" s="146" t="s">
        <v>103</v>
      </c>
      <c r="F10" s="25"/>
      <c r="G10" s="77"/>
      <c r="H10" s="147"/>
      <c r="I10" s="147">
        <v>1</v>
      </c>
      <c r="J10" s="101"/>
      <c r="K10" s="101" t="s">
        <v>71</v>
      </c>
      <c r="L10" s="101"/>
      <c r="M10" s="101">
        <v>1</v>
      </c>
      <c r="N10" s="101"/>
      <c r="O10" s="77"/>
      <c r="P10" s="147"/>
      <c r="Q10" s="102" t="s">
        <v>151</v>
      </c>
      <c r="R10" s="154"/>
      <c r="S10" s="154" t="s">
        <v>84</v>
      </c>
      <c r="T10" s="154" t="s">
        <v>84</v>
      </c>
      <c r="U10" s="154" t="s">
        <v>190</v>
      </c>
      <c r="V10" s="148">
        <v>0.4</v>
      </c>
      <c r="W10" s="145" t="s">
        <v>74</v>
      </c>
      <c r="X10" s="102" t="s">
        <v>191</v>
      </c>
      <c r="Y10" s="68"/>
      <c r="Z10" s="68"/>
      <c r="AA10" s="68"/>
      <c r="AB10" s="68"/>
      <c r="AC10" s="68"/>
      <c r="AD10" s="68"/>
    </row>
    <row r="11" spans="1:30" x14ac:dyDescent="0.25">
      <c r="A11" s="9"/>
      <c r="B11" s="144" t="s">
        <v>198</v>
      </c>
      <c r="C11" s="145" t="s">
        <v>199</v>
      </c>
      <c r="D11" s="96" t="s">
        <v>61</v>
      </c>
      <c r="E11" s="146" t="s">
        <v>103</v>
      </c>
      <c r="F11" s="25"/>
      <c r="G11" s="77">
        <v>1</v>
      </c>
      <c r="H11" s="147"/>
      <c r="I11" s="147"/>
      <c r="J11" s="101"/>
      <c r="K11" s="101" t="s">
        <v>71</v>
      </c>
      <c r="L11" s="101"/>
      <c r="M11" s="101">
        <v>1</v>
      </c>
      <c r="N11" s="101"/>
      <c r="O11" s="77">
        <v>1</v>
      </c>
      <c r="P11" s="147"/>
      <c r="Q11" s="102" t="s">
        <v>200</v>
      </c>
      <c r="R11" s="154"/>
      <c r="S11" s="154" t="s">
        <v>88</v>
      </c>
      <c r="T11" s="154" t="s">
        <v>86</v>
      </c>
      <c r="U11" s="154" t="s">
        <v>201</v>
      </c>
      <c r="V11" s="148">
        <v>0.222</v>
      </c>
      <c r="W11" s="145" t="s">
        <v>202</v>
      </c>
      <c r="X11" s="102" t="s">
        <v>203</v>
      </c>
      <c r="Y11" s="68"/>
      <c r="Z11" s="68"/>
      <c r="AA11" s="68"/>
      <c r="AB11" s="68"/>
      <c r="AC11" s="68"/>
      <c r="AD11" s="68"/>
    </row>
    <row r="12" spans="1:30" x14ac:dyDescent="0.25">
      <c r="A12" s="24"/>
      <c r="B12" s="23" t="s">
        <v>7</v>
      </c>
      <c r="C12" s="18"/>
      <c r="D12" s="17"/>
      <c r="E12" s="78"/>
      <c r="F12" s="79"/>
      <c r="G12" s="19">
        <f t="shared" ref="G12" si="0">SUM(G4:G11)</f>
        <v>6</v>
      </c>
      <c r="H12" s="19"/>
      <c r="I12" s="19">
        <f t="shared" ref="I12" si="1">SUM(I4:I11)</f>
        <v>2</v>
      </c>
      <c r="J12" s="18"/>
      <c r="K12" s="18"/>
      <c r="L12" s="18"/>
      <c r="M12" s="19">
        <f t="shared" ref="M12:O12" si="2">SUM(M4:M11)</f>
        <v>8</v>
      </c>
      <c r="N12" s="19"/>
      <c r="O12" s="19">
        <f t="shared" si="2"/>
        <v>10</v>
      </c>
      <c r="P12" s="19"/>
      <c r="Q12" s="81" t="s">
        <v>204</v>
      </c>
      <c r="R12" s="81"/>
      <c r="S12" s="81" t="s">
        <v>172</v>
      </c>
      <c r="T12" s="81" t="s">
        <v>205</v>
      </c>
      <c r="U12" s="81" t="s">
        <v>206</v>
      </c>
      <c r="V12" s="34">
        <v>0.29799999999999999</v>
      </c>
      <c r="W12" s="80"/>
      <c r="X12" s="81"/>
      <c r="Y12" s="68"/>
      <c r="Z12" s="68"/>
      <c r="AA12" s="68"/>
      <c r="AB12" s="68"/>
      <c r="AC12" s="68"/>
      <c r="AD12" s="68"/>
    </row>
    <row r="13" spans="1:30" x14ac:dyDescent="0.25">
      <c r="A13" s="24"/>
      <c r="B13" s="117" t="s">
        <v>45</v>
      </c>
      <c r="C13" s="149" t="s">
        <v>125</v>
      </c>
      <c r="D13" s="118"/>
      <c r="E13" s="63"/>
      <c r="F13" s="64"/>
      <c r="G13" s="112"/>
      <c r="H13" s="63"/>
      <c r="I13" s="65"/>
      <c r="J13" s="63"/>
      <c r="K13" s="65"/>
      <c r="L13" s="65"/>
      <c r="M13" s="65"/>
      <c r="N13" s="65"/>
      <c r="O13" s="65"/>
      <c r="P13" s="65"/>
      <c r="Q13" s="104"/>
      <c r="R13" s="104"/>
      <c r="S13" s="104"/>
      <c r="T13" s="104"/>
      <c r="U13" s="104"/>
      <c r="V13" s="85"/>
      <c r="W13" s="65"/>
      <c r="X13" s="99"/>
      <c r="Y13" s="68"/>
      <c r="Z13" s="68"/>
      <c r="AA13" s="68"/>
      <c r="AB13" s="68"/>
      <c r="AC13" s="68"/>
      <c r="AD13" s="68"/>
    </row>
    <row r="14" spans="1:30" x14ac:dyDescent="0.25">
      <c r="A14" s="24"/>
      <c r="B14" s="113"/>
      <c r="C14" s="119"/>
      <c r="D14" s="119"/>
      <c r="E14" s="83"/>
      <c r="F14" s="83"/>
      <c r="G14" s="114"/>
      <c r="H14" s="115"/>
      <c r="I14" s="82"/>
      <c r="J14" s="115"/>
      <c r="K14" s="82"/>
      <c r="L14" s="115"/>
      <c r="M14" s="115"/>
      <c r="N14" s="115"/>
      <c r="O14" s="115"/>
      <c r="P14" s="115"/>
      <c r="Q14" s="155"/>
      <c r="R14" s="155"/>
      <c r="S14" s="155"/>
      <c r="T14" s="155"/>
      <c r="U14" s="155"/>
      <c r="V14" s="115"/>
      <c r="W14" s="115"/>
      <c r="X14" s="116"/>
      <c r="Y14" s="68"/>
      <c r="Z14" s="68"/>
      <c r="AA14" s="68"/>
      <c r="AB14" s="68"/>
      <c r="AC14" s="68"/>
      <c r="AD14" s="68"/>
    </row>
    <row r="15" spans="1:30" x14ac:dyDescent="0.25">
      <c r="A15" s="9"/>
      <c r="B15" s="23" t="s">
        <v>126</v>
      </c>
      <c r="C15" s="23" t="s">
        <v>33</v>
      </c>
      <c r="D15" s="17" t="s">
        <v>34</v>
      </c>
      <c r="E15" s="22" t="s">
        <v>1</v>
      </c>
      <c r="F15" s="25"/>
      <c r="G15" s="19" t="s">
        <v>35</v>
      </c>
      <c r="H15" s="16" t="s">
        <v>36</v>
      </c>
      <c r="I15" s="16" t="s">
        <v>30</v>
      </c>
      <c r="J15" s="18" t="s">
        <v>37</v>
      </c>
      <c r="K15" s="18" t="s">
        <v>38</v>
      </c>
      <c r="L15" s="18" t="s">
        <v>39</v>
      </c>
      <c r="M15" s="19" t="s">
        <v>40</v>
      </c>
      <c r="N15" s="19" t="s">
        <v>29</v>
      </c>
      <c r="O15" s="16" t="s">
        <v>41</v>
      </c>
      <c r="P15" s="19" t="s">
        <v>36</v>
      </c>
      <c r="Q15" s="81" t="s">
        <v>16</v>
      </c>
      <c r="R15" s="81">
        <v>1</v>
      </c>
      <c r="S15" s="81">
        <v>2</v>
      </c>
      <c r="T15" s="81">
        <v>3</v>
      </c>
      <c r="U15" s="81" t="s">
        <v>42</v>
      </c>
      <c r="V15" s="18" t="s">
        <v>21</v>
      </c>
      <c r="W15" s="17" t="s">
        <v>43</v>
      </c>
      <c r="X15" s="17" t="s">
        <v>44</v>
      </c>
      <c r="Y15" s="68"/>
      <c r="Z15" s="68"/>
      <c r="AA15" s="68"/>
      <c r="AB15" s="68"/>
      <c r="AC15" s="68"/>
      <c r="AD15" s="68"/>
    </row>
    <row r="16" spans="1:30" x14ac:dyDescent="0.25">
      <c r="A16" s="9"/>
      <c r="B16" s="120" t="s">
        <v>127</v>
      </c>
      <c r="C16" s="121" t="s">
        <v>128</v>
      </c>
      <c r="D16" s="122" t="s">
        <v>61</v>
      </c>
      <c r="E16" s="123" t="s">
        <v>92</v>
      </c>
      <c r="F16" s="103"/>
      <c r="G16" s="124">
        <v>1</v>
      </c>
      <c r="H16" s="125"/>
      <c r="I16" s="125"/>
      <c r="J16" s="126" t="s">
        <v>41</v>
      </c>
      <c r="K16" s="126">
        <v>4</v>
      </c>
      <c r="L16" s="101" t="s">
        <v>123</v>
      </c>
      <c r="M16" s="126">
        <v>1</v>
      </c>
      <c r="N16" s="124"/>
      <c r="O16" s="125">
        <v>3</v>
      </c>
      <c r="P16" s="125"/>
      <c r="Q16" s="131" t="s">
        <v>85</v>
      </c>
      <c r="R16" s="131"/>
      <c r="S16" s="131"/>
      <c r="T16" s="131" t="s">
        <v>84</v>
      </c>
      <c r="U16" s="131" t="s">
        <v>158</v>
      </c>
      <c r="V16" s="127">
        <v>0.8</v>
      </c>
      <c r="W16" s="121" t="s">
        <v>129</v>
      </c>
      <c r="X16" s="128" t="s">
        <v>130</v>
      </c>
      <c r="Y16" s="68"/>
      <c r="Z16" s="68"/>
      <c r="AA16" s="68"/>
      <c r="AB16" s="68"/>
      <c r="AC16" s="68"/>
      <c r="AD16" s="68"/>
    </row>
    <row r="17" spans="1:30" x14ac:dyDescent="0.25">
      <c r="A17" s="9"/>
      <c r="B17" s="120" t="s">
        <v>131</v>
      </c>
      <c r="C17" s="121" t="s">
        <v>132</v>
      </c>
      <c r="D17" s="122" t="s">
        <v>61</v>
      </c>
      <c r="E17" s="123" t="s">
        <v>92</v>
      </c>
      <c r="F17" s="103"/>
      <c r="G17" s="124"/>
      <c r="H17" s="125"/>
      <c r="I17" s="125">
        <v>1</v>
      </c>
      <c r="J17" s="126"/>
      <c r="K17" s="126" t="s">
        <v>71</v>
      </c>
      <c r="L17" s="101" t="s">
        <v>122</v>
      </c>
      <c r="M17" s="126">
        <v>1</v>
      </c>
      <c r="N17" s="124">
        <v>1</v>
      </c>
      <c r="O17" s="125">
        <v>2</v>
      </c>
      <c r="P17" s="125">
        <v>1</v>
      </c>
      <c r="Q17" s="131" t="s">
        <v>83</v>
      </c>
      <c r="R17" s="131"/>
      <c r="S17" s="131" t="s">
        <v>84</v>
      </c>
      <c r="T17" s="131" t="s">
        <v>87</v>
      </c>
      <c r="U17" s="131" t="s">
        <v>158</v>
      </c>
      <c r="V17" s="127">
        <v>0.75</v>
      </c>
      <c r="W17" s="121" t="s">
        <v>133</v>
      </c>
      <c r="X17" s="128" t="s">
        <v>134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23" t="s">
        <v>7</v>
      </c>
      <c r="C18" s="18"/>
      <c r="D18" s="17"/>
      <c r="E18" s="78"/>
      <c r="F18" s="79"/>
      <c r="G18" s="19">
        <v>1</v>
      </c>
      <c r="H18" s="19"/>
      <c r="I18" s="19">
        <v>1</v>
      </c>
      <c r="J18" s="18"/>
      <c r="K18" s="18"/>
      <c r="L18" s="18"/>
      <c r="M18" s="19">
        <v>2</v>
      </c>
      <c r="N18" s="19">
        <v>1</v>
      </c>
      <c r="O18" s="19">
        <v>5</v>
      </c>
      <c r="P18" s="19">
        <v>1</v>
      </c>
      <c r="Q18" s="81" t="s">
        <v>159</v>
      </c>
      <c r="R18" s="81"/>
      <c r="S18" s="81" t="s">
        <v>84</v>
      </c>
      <c r="T18" s="81" t="s">
        <v>158</v>
      </c>
      <c r="U18" s="81" t="s">
        <v>83</v>
      </c>
      <c r="V18" s="34">
        <v>0.76900000000000002</v>
      </c>
      <c r="W18" s="80"/>
      <c r="X18" s="81"/>
      <c r="Y18" s="68"/>
      <c r="Z18" s="68"/>
      <c r="AA18" s="68"/>
      <c r="AB18" s="68"/>
      <c r="AC18" s="68"/>
      <c r="AD18" s="68"/>
    </row>
    <row r="19" spans="1:30" x14ac:dyDescent="0.25">
      <c r="A19" s="24"/>
      <c r="B19" s="113"/>
      <c r="C19" s="119"/>
      <c r="D19" s="119"/>
      <c r="E19" s="83"/>
      <c r="F19" s="83"/>
      <c r="G19" s="114"/>
      <c r="H19" s="115"/>
      <c r="I19" s="82"/>
      <c r="J19" s="115"/>
      <c r="K19" s="82"/>
      <c r="L19" s="115"/>
      <c r="M19" s="115"/>
      <c r="N19" s="115"/>
      <c r="O19" s="115"/>
      <c r="P19" s="115"/>
      <c r="Q19" s="155"/>
      <c r="R19" s="155"/>
      <c r="S19" s="155"/>
      <c r="T19" s="155"/>
      <c r="U19" s="155"/>
      <c r="V19" s="115"/>
      <c r="W19" s="115"/>
      <c r="X19" s="116"/>
      <c r="Y19" s="68"/>
      <c r="Z19" s="68"/>
      <c r="AA19" s="68"/>
      <c r="AB19" s="68"/>
      <c r="AC19" s="68"/>
      <c r="AD19" s="68"/>
    </row>
    <row r="20" spans="1:30" x14ac:dyDescent="0.25">
      <c r="A20" s="9"/>
      <c r="B20" s="23" t="s">
        <v>81</v>
      </c>
      <c r="C20" s="23" t="s">
        <v>33</v>
      </c>
      <c r="D20" s="17" t="s">
        <v>34</v>
      </c>
      <c r="E20" s="22" t="s">
        <v>1</v>
      </c>
      <c r="F20" s="25"/>
      <c r="G20" s="19" t="s">
        <v>35</v>
      </c>
      <c r="H20" s="16" t="s">
        <v>36</v>
      </c>
      <c r="I20" s="16" t="s">
        <v>30</v>
      </c>
      <c r="J20" s="18" t="s">
        <v>37</v>
      </c>
      <c r="K20" s="18" t="s">
        <v>38</v>
      </c>
      <c r="L20" s="18" t="s">
        <v>39</v>
      </c>
      <c r="M20" s="19" t="s">
        <v>40</v>
      </c>
      <c r="N20" s="19" t="s">
        <v>29</v>
      </c>
      <c r="O20" s="16" t="s">
        <v>41</v>
      </c>
      <c r="P20" s="19" t="s">
        <v>36</v>
      </c>
      <c r="Q20" s="81" t="s">
        <v>16</v>
      </c>
      <c r="R20" s="81">
        <v>1</v>
      </c>
      <c r="S20" s="81">
        <v>2</v>
      </c>
      <c r="T20" s="81">
        <v>3</v>
      </c>
      <c r="U20" s="81" t="s">
        <v>42</v>
      </c>
      <c r="V20" s="18" t="s">
        <v>21</v>
      </c>
      <c r="W20" s="17" t="s">
        <v>43</v>
      </c>
      <c r="X20" s="17" t="s">
        <v>44</v>
      </c>
      <c r="Y20" s="68"/>
      <c r="Z20" s="68"/>
      <c r="AA20" s="68"/>
      <c r="AB20" s="68"/>
      <c r="AC20" s="68"/>
      <c r="AD20" s="68"/>
    </row>
    <row r="21" spans="1:30" x14ac:dyDescent="0.25">
      <c r="A21" s="9"/>
      <c r="B21" s="144" t="s">
        <v>135</v>
      </c>
      <c r="C21" s="145" t="s">
        <v>136</v>
      </c>
      <c r="D21" s="96" t="s">
        <v>61</v>
      </c>
      <c r="E21" s="150" t="s">
        <v>92</v>
      </c>
      <c r="F21" s="103"/>
      <c r="G21" s="77"/>
      <c r="H21" s="147"/>
      <c r="I21" s="77">
        <v>1</v>
      </c>
      <c r="J21" s="126"/>
      <c r="K21" s="126" t="s">
        <v>71</v>
      </c>
      <c r="L21" s="101" t="s">
        <v>123</v>
      </c>
      <c r="M21" s="101">
        <v>1</v>
      </c>
      <c r="N21" s="77"/>
      <c r="O21" s="147">
        <v>4</v>
      </c>
      <c r="P21" s="147"/>
      <c r="Q21" s="154" t="s">
        <v>94</v>
      </c>
      <c r="R21" s="154"/>
      <c r="S21" s="154" t="s">
        <v>88</v>
      </c>
      <c r="T21" s="154" t="s">
        <v>86</v>
      </c>
      <c r="U21" s="154" t="s">
        <v>162</v>
      </c>
      <c r="V21" s="148">
        <v>0.71399999999999997</v>
      </c>
      <c r="W21" s="145" t="s">
        <v>137</v>
      </c>
      <c r="X21" s="102" t="s">
        <v>138</v>
      </c>
      <c r="Y21" s="68"/>
      <c r="Z21" s="68"/>
      <c r="AA21" s="68"/>
      <c r="AB21" s="68"/>
      <c r="AC21" s="68"/>
      <c r="AD21" s="68"/>
    </row>
    <row r="22" spans="1:30" x14ac:dyDescent="0.25">
      <c r="A22" s="9"/>
      <c r="B22" s="120" t="s">
        <v>139</v>
      </c>
      <c r="C22" s="121" t="s">
        <v>140</v>
      </c>
      <c r="D22" s="122" t="s">
        <v>61</v>
      </c>
      <c r="E22" s="123" t="s">
        <v>92</v>
      </c>
      <c r="F22" s="103"/>
      <c r="G22" s="124"/>
      <c r="H22" s="125"/>
      <c r="I22" s="125">
        <v>1</v>
      </c>
      <c r="J22" s="126"/>
      <c r="K22" s="126" t="s">
        <v>71</v>
      </c>
      <c r="L22" s="101"/>
      <c r="M22" s="126">
        <v>1</v>
      </c>
      <c r="N22" s="124"/>
      <c r="O22" s="125">
        <v>1</v>
      </c>
      <c r="P22" s="125"/>
      <c r="Q22" s="131" t="s">
        <v>160</v>
      </c>
      <c r="R22" s="131"/>
      <c r="S22" s="131" t="s">
        <v>152</v>
      </c>
      <c r="T22" s="131" t="s">
        <v>151</v>
      </c>
      <c r="U22" s="131" t="s">
        <v>84</v>
      </c>
      <c r="V22" s="127">
        <v>0.44400000000000001</v>
      </c>
      <c r="W22" s="121" t="s">
        <v>141</v>
      </c>
      <c r="X22" s="128" t="s">
        <v>142</v>
      </c>
      <c r="Y22" s="68"/>
      <c r="Z22" s="68"/>
      <c r="AA22" s="68"/>
      <c r="AB22" s="68"/>
      <c r="AC22" s="68"/>
      <c r="AD22" s="68"/>
    </row>
    <row r="23" spans="1:30" x14ac:dyDescent="0.25">
      <c r="A23" s="9"/>
      <c r="B23" s="120" t="s">
        <v>143</v>
      </c>
      <c r="C23" s="121" t="s">
        <v>144</v>
      </c>
      <c r="D23" s="122" t="s">
        <v>61</v>
      </c>
      <c r="E23" s="123" t="s">
        <v>92</v>
      </c>
      <c r="F23" s="103"/>
      <c r="G23" s="124"/>
      <c r="H23" s="125"/>
      <c r="I23" s="125">
        <v>1</v>
      </c>
      <c r="J23" s="126"/>
      <c r="K23" s="126" t="s">
        <v>71</v>
      </c>
      <c r="L23" s="101" t="s">
        <v>123</v>
      </c>
      <c r="M23" s="126">
        <v>1</v>
      </c>
      <c r="N23" s="124"/>
      <c r="O23" s="125">
        <v>5</v>
      </c>
      <c r="P23" s="125"/>
      <c r="Q23" s="131" t="s">
        <v>161</v>
      </c>
      <c r="R23" s="131"/>
      <c r="S23" s="131"/>
      <c r="T23" s="131" t="s">
        <v>95</v>
      </c>
      <c r="U23" s="131" t="s">
        <v>163</v>
      </c>
      <c r="V23" s="127">
        <v>0.875</v>
      </c>
      <c r="W23" s="121" t="s">
        <v>145</v>
      </c>
      <c r="X23" s="128" t="s">
        <v>146</v>
      </c>
      <c r="Y23" s="68"/>
      <c r="Z23" s="68"/>
      <c r="AA23" s="68"/>
      <c r="AB23" s="68"/>
      <c r="AC23" s="68"/>
      <c r="AD23" s="68"/>
    </row>
    <row r="24" spans="1:30" x14ac:dyDescent="0.25">
      <c r="A24" s="24"/>
      <c r="B24" s="23" t="s">
        <v>7</v>
      </c>
      <c r="C24" s="18"/>
      <c r="D24" s="17"/>
      <c r="E24" s="78"/>
      <c r="F24" s="79"/>
      <c r="G24" s="19"/>
      <c r="H24" s="19"/>
      <c r="I24" s="19">
        <v>3</v>
      </c>
      <c r="J24" s="18"/>
      <c r="K24" s="18"/>
      <c r="L24" s="18"/>
      <c r="M24" s="19">
        <v>3</v>
      </c>
      <c r="N24" s="19"/>
      <c r="O24" s="19">
        <v>10</v>
      </c>
      <c r="P24" s="19"/>
      <c r="Q24" s="81" t="s">
        <v>173</v>
      </c>
      <c r="R24" s="81"/>
      <c r="S24" s="81" t="s">
        <v>172</v>
      </c>
      <c r="T24" s="81" t="s">
        <v>175</v>
      </c>
      <c r="U24" s="81" t="s">
        <v>174</v>
      </c>
      <c r="V24" s="34">
        <v>0.66700000000000004</v>
      </c>
      <c r="W24" s="80"/>
      <c r="X24" s="81"/>
      <c r="Y24" s="68"/>
      <c r="Z24" s="68"/>
      <c r="AA24" s="68"/>
      <c r="AB24" s="68"/>
      <c r="AC24" s="68"/>
      <c r="AD24" s="68"/>
    </row>
    <row r="25" spans="1:30" x14ac:dyDescent="0.25">
      <c r="A25" s="24"/>
      <c r="B25" s="113"/>
      <c r="C25" s="119"/>
      <c r="D25" s="119"/>
      <c r="E25" s="83"/>
      <c r="F25" s="83"/>
      <c r="G25" s="114"/>
      <c r="H25" s="115"/>
      <c r="I25" s="82"/>
      <c r="J25" s="115"/>
      <c r="K25" s="82"/>
      <c r="L25" s="115"/>
      <c r="M25" s="115"/>
      <c r="N25" s="115"/>
      <c r="O25" s="115"/>
      <c r="P25" s="115"/>
      <c r="Q25" s="155"/>
      <c r="R25" s="155"/>
      <c r="S25" s="155"/>
      <c r="T25" s="155"/>
      <c r="U25" s="155"/>
      <c r="V25" s="115"/>
      <c r="W25" s="115"/>
      <c r="X25" s="116"/>
      <c r="Y25" s="68"/>
      <c r="Z25" s="68"/>
      <c r="AA25" s="68"/>
      <c r="AB25" s="68"/>
      <c r="AC25" s="68"/>
      <c r="AD25" s="68"/>
    </row>
    <row r="26" spans="1:30" x14ac:dyDescent="0.25">
      <c r="A26" s="24"/>
      <c r="B26" s="59"/>
      <c r="C26" s="36"/>
      <c r="D26" s="59"/>
      <c r="E26" s="137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38"/>
      <c r="R26" s="138"/>
      <c r="S26" s="138"/>
      <c r="T26" s="138"/>
      <c r="U26" s="138"/>
      <c r="V26" s="36"/>
      <c r="W26" s="59"/>
      <c r="X26" s="36"/>
      <c r="Y26" s="68"/>
      <c r="Z26" s="68"/>
      <c r="AA26" s="68"/>
      <c r="AB26" s="68"/>
      <c r="AC26" s="68"/>
      <c r="AD26" s="68"/>
    </row>
    <row r="27" spans="1:30" x14ac:dyDescent="0.25">
      <c r="A27" s="24"/>
      <c r="B27" s="59"/>
      <c r="C27" s="36"/>
      <c r="D27" s="59"/>
      <c r="E27" s="137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38"/>
      <c r="R27" s="138"/>
      <c r="S27" s="138"/>
      <c r="T27" s="138"/>
      <c r="U27" s="138"/>
      <c r="V27" s="36"/>
      <c r="W27" s="59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59"/>
      <c r="C28" s="36"/>
      <c r="D28" s="59"/>
      <c r="E28" s="137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38"/>
      <c r="R28" s="138"/>
      <c r="S28" s="138"/>
      <c r="T28" s="138"/>
      <c r="U28" s="138"/>
      <c r="V28" s="36"/>
      <c r="W28" s="59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59"/>
      <c r="C29" s="36"/>
      <c r="D29" s="59"/>
      <c r="E29" s="137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38"/>
      <c r="R29" s="138"/>
      <c r="S29" s="138"/>
      <c r="T29" s="138"/>
      <c r="U29" s="138"/>
      <c r="V29" s="36"/>
      <c r="W29" s="59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59"/>
      <c r="C30" s="36"/>
      <c r="D30" s="59"/>
      <c r="E30" s="137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38"/>
      <c r="R30" s="138"/>
      <c r="S30" s="138"/>
      <c r="T30" s="138"/>
      <c r="U30" s="138"/>
      <c r="V30" s="36"/>
      <c r="W30" s="59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59"/>
      <c r="C31" s="36"/>
      <c r="D31" s="59"/>
      <c r="E31" s="137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38"/>
      <c r="R31" s="138"/>
      <c r="S31" s="138"/>
      <c r="T31" s="138"/>
      <c r="U31" s="138"/>
      <c r="V31" s="36"/>
      <c r="W31" s="59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59"/>
      <c r="C32" s="36"/>
      <c r="D32" s="59"/>
      <c r="E32" s="137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38"/>
      <c r="R32" s="138"/>
      <c r="S32" s="138"/>
      <c r="T32" s="138"/>
      <c r="U32" s="138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137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38"/>
      <c r="R33" s="138"/>
      <c r="S33" s="138"/>
      <c r="T33" s="138"/>
      <c r="U33" s="138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25"/>
      <c r="E34" s="151"/>
      <c r="F34" s="59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38"/>
      <c r="R34" s="138"/>
      <c r="S34" s="138"/>
      <c r="T34" s="138"/>
      <c r="U34" s="138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25"/>
      <c r="E35" s="151"/>
      <c r="F35" s="59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38"/>
      <c r="R35" s="138"/>
      <c r="S35" s="138"/>
      <c r="T35" s="138"/>
      <c r="U35" s="138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25"/>
      <c r="E36" s="137"/>
      <c r="F36" s="59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38"/>
      <c r="R36" s="138"/>
      <c r="S36" s="138"/>
      <c r="T36" s="138"/>
      <c r="U36" s="138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25"/>
      <c r="E37" s="137"/>
      <c r="F37" s="59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38"/>
      <c r="R37" s="138"/>
      <c r="S37" s="138"/>
      <c r="T37" s="138"/>
      <c r="U37" s="138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137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38"/>
      <c r="R38" s="138"/>
      <c r="S38" s="138"/>
      <c r="T38" s="138"/>
      <c r="U38" s="138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56"/>
      <c r="R39" s="156"/>
      <c r="S39" s="156"/>
      <c r="T39" s="156"/>
      <c r="U39" s="156"/>
      <c r="V39" s="59"/>
      <c r="W39" s="59"/>
      <c r="X39" s="59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56"/>
      <c r="R40" s="156"/>
      <c r="S40" s="156"/>
      <c r="T40" s="156"/>
      <c r="U40" s="156"/>
      <c r="V40" s="59"/>
      <c r="W40" s="59"/>
      <c r="X40" s="59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56"/>
      <c r="R41" s="156"/>
      <c r="S41" s="156"/>
      <c r="T41" s="156"/>
      <c r="U41" s="156"/>
      <c r="V41" s="59"/>
      <c r="W41" s="59"/>
      <c r="X41" s="59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56"/>
      <c r="R42" s="156"/>
      <c r="S42" s="156"/>
      <c r="T42" s="156"/>
      <c r="U42" s="156"/>
      <c r="V42" s="59"/>
      <c r="W42" s="59"/>
      <c r="X42" s="59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156"/>
      <c r="R43" s="156"/>
      <c r="S43" s="156"/>
      <c r="T43" s="156"/>
      <c r="U43" s="156"/>
      <c r="V43" s="59"/>
      <c r="W43" s="59"/>
      <c r="X43" s="59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56"/>
      <c r="R44" s="156"/>
      <c r="S44" s="156"/>
      <c r="T44" s="156"/>
      <c r="U44" s="156"/>
      <c r="V44" s="59"/>
      <c r="W44" s="59"/>
      <c r="X44" s="59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56"/>
      <c r="R45" s="156"/>
      <c r="S45" s="156"/>
      <c r="T45" s="156"/>
      <c r="U45" s="156"/>
      <c r="V45" s="59"/>
      <c r="W45" s="59"/>
      <c r="X45" s="59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56"/>
      <c r="R46" s="156"/>
      <c r="S46" s="156"/>
      <c r="T46" s="156"/>
      <c r="U46" s="156"/>
      <c r="V46" s="59"/>
      <c r="W46" s="59"/>
      <c r="X46" s="59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56"/>
      <c r="R47" s="156"/>
      <c r="S47" s="156"/>
      <c r="T47" s="156"/>
      <c r="U47" s="156"/>
      <c r="V47" s="59"/>
      <c r="W47" s="59"/>
      <c r="X47" s="59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56"/>
      <c r="R48" s="156"/>
      <c r="S48" s="156"/>
      <c r="T48" s="156"/>
      <c r="U48" s="156"/>
      <c r="V48" s="59"/>
      <c r="W48" s="59"/>
      <c r="X48" s="59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156"/>
      <c r="R49" s="156"/>
      <c r="S49" s="156"/>
      <c r="T49" s="156"/>
      <c r="U49" s="156"/>
      <c r="V49" s="59"/>
      <c r="W49" s="59"/>
      <c r="X49" s="59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156"/>
      <c r="R50" s="156"/>
      <c r="S50" s="156"/>
      <c r="T50" s="156"/>
      <c r="U50" s="156"/>
      <c r="V50" s="59"/>
      <c r="W50" s="59"/>
      <c r="X50" s="59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137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38"/>
      <c r="R51" s="138"/>
      <c r="S51" s="138"/>
      <c r="T51" s="138"/>
      <c r="U51" s="138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137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38"/>
      <c r="R52" s="138"/>
      <c r="S52" s="138"/>
      <c r="T52" s="138"/>
      <c r="U52" s="138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137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38"/>
      <c r="R53" s="138"/>
      <c r="S53" s="138"/>
      <c r="T53" s="138"/>
      <c r="U53" s="138"/>
      <c r="V53" s="36"/>
      <c r="W53" s="152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137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38"/>
      <c r="R54" s="138"/>
      <c r="S54" s="138"/>
      <c r="T54" s="138"/>
      <c r="U54" s="138"/>
      <c r="V54" s="36"/>
      <c r="W54" s="36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137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38"/>
      <c r="R55" s="138"/>
      <c r="S55" s="138"/>
      <c r="T55" s="138"/>
      <c r="U55" s="138"/>
      <c r="V55" s="36"/>
      <c r="W55" s="153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137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38"/>
      <c r="R56" s="138"/>
      <c r="S56" s="138"/>
      <c r="T56" s="138"/>
      <c r="U56" s="138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137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38"/>
      <c r="R57" s="138"/>
      <c r="S57" s="138"/>
      <c r="T57" s="138"/>
      <c r="U57" s="138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137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38"/>
      <c r="R58" s="138"/>
      <c r="S58" s="138"/>
      <c r="T58" s="138"/>
      <c r="U58" s="138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137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38"/>
      <c r="R59" s="138"/>
      <c r="S59" s="138"/>
      <c r="T59" s="138"/>
      <c r="U59" s="138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137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38"/>
      <c r="R60" s="138"/>
      <c r="S60" s="138"/>
      <c r="T60" s="138"/>
      <c r="U60" s="138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137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38"/>
      <c r="R61" s="138"/>
      <c r="S61" s="138"/>
      <c r="T61" s="138"/>
      <c r="U61" s="138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137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38"/>
      <c r="R62" s="138"/>
      <c r="S62" s="138"/>
      <c r="T62" s="138"/>
      <c r="U62" s="138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32"/>
      <c r="R63" s="132"/>
      <c r="S63" s="132"/>
      <c r="T63" s="132"/>
      <c r="U63" s="132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32"/>
      <c r="R64" s="132"/>
      <c r="S64" s="132"/>
      <c r="T64" s="132"/>
      <c r="U64" s="132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32"/>
      <c r="R65" s="132"/>
      <c r="S65" s="132"/>
      <c r="T65" s="132"/>
      <c r="U65" s="132"/>
      <c r="V65" s="25"/>
      <c r="W65" s="59"/>
      <c r="X65" s="25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32"/>
      <c r="R66" s="132"/>
      <c r="S66" s="132"/>
      <c r="T66" s="132"/>
      <c r="U66" s="132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32"/>
      <c r="R67" s="132"/>
      <c r="S67" s="132"/>
      <c r="T67" s="132"/>
      <c r="U67" s="132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32"/>
      <c r="R68" s="132"/>
      <c r="S68" s="132"/>
      <c r="T68" s="132"/>
      <c r="U68" s="132"/>
      <c r="V68" s="25"/>
      <c r="W68" s="59"/>
      <c r="X68" s="25"/>
      <c r="Y68" s="68"/>
      <c r="Z68" s="68"/>
      <c r="AA68" s="68"/>
      <c r="AB68" s="68"/>
      <c r="AC68" s="68"/>
      <c r="AD68" s="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4"/>
      <c r="R69" s="134"/>
      <c r="S69" s="134"/>
      <c r="T69" s="134"/>
      <c r="U69" s="13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4"/>
      <c r="R70" s="134"/>
      <c r="S70" s="134"/>
      <c r="T70" s="134"/>
      <c r="U70" s="13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4"/>
      <c r="R71" s="134"/>
      <c r="S71" s="134"/>
      <c r="T71" s="134"/>
      <c r="U71" s="13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4"/>
      <c r="R72" s="134"/>
      <c r="S72" s="134"/>
      <c r="T72" s="134"/>
      <c r="U72" s="13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4"/>
      <c r="R73" s="134"/>
      <c r="S73" s="134"/>
      <c r="T73" s="134"/>
      <c r="U73" s="13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4"/>
      <c r="R74" s="134"/>
      <c r="S74" s="134"/>
      <c r="T74" s="134"/>
      <c r="U74" s="13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4"/>
      <c r="R75" s="134"/>
      <c r="S75" s="134"/>
      <c r="T75" s="134"/>
      <c r="U75" s="13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4"/>
      <c r="R76" s="134"/>
      <c r="S76" s="134"/>
      <c r="T76" s="134"/>
      <c r="U76" s="13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4"/>
      <c r="R77" s="134"/>
      <c r="S77" s="134"/>
      <c r="T77" s="134"/>
      <c r="U77" s="13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4"/>
      <c r="R78" s="134"/>
      <c r="S78" s="134"/>
      <c r="T78" s="134"/>
      <c r="U78" s="13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4"/>
      <c r="R79" s="134"/>
      <c r="S79" s="134"/>
      <c r="T79" s="134"/>
      <c r="U79" s="13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4"/>
      <c r="R80" s="134"/>
      <c r="S80" s="134"/>
      <c r="T80" s="134"/>
      <c r="U80" s="13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4"/>
      <c r="R81" s="134"/>
      <c r="S81" s="134"/>
      <c r="T81" s="134"/>
      <c r="U81" s="13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4"/>
      <c r="R82" s="134"/>
      <c r="S82" s="134"/>
      <c r="T82" s="134"/>
      <c r="U82" s="13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4"/>
      <c r="R83" s="134"/>
      <c r="S83" s="134"/>
      <c r="T83" s="134"/>
      <c r="U83" s="13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4"/>
      <c r="R84" s="134"/>
      <c r="S84" s="134"/>
      <c r="T84" s="134"/>
      <c r="U84" s="13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4"/>
      <c r="R85" s="134"/>
      <c r="S85" s="134"/>
      <c r="T85" s="134"/>
      <c r="U85" s="13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4"/>
      <c r="R86" s="134"/>
      <c r="S86" s="134"/>
      <c r="T86" s="134"/>
      <c r="U86" s="13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4"/>
      <c r="R87" s="134"/>
      <c r="S87" s="134"/>
      <c r="T87" s="134"/>
      <c r="U87" s="13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4"/>
      <c r="R88" s="134"/>
      <c r="S88" s="134"/>
      <c r="T88" s="134"/>
      <c r="U88" s="13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4"/>
      <c r="R89" s="134"/>
      <c r="S89" s="134"/>
      <c r="T89" s="134"/>
      <c r="U89" s="13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4"/>
      <c r="R90" s="134"/>
      <c r="S90" s="134"/>
      <c r="T90" s="134"/>
      <c r="U90" s="13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4"/>
      <c r="R91" s="134"/>
      <c r="S91" s="134"/>
      <c r="T91" s="134"/>
      <c r="U91" s="13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4"/>
      <c r="R92" s="134"/>
      <c r="S92" s="134"/>
      <c r="T92" s="134"/>
      <c r="U92" s="13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4"/>
      <c r="R93" s="134"/>
      <c r="S93" s="134"/>
      <c r="T93" s="134"/>
      <c r="U93" s="13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4"/>
      <c r="R94" s="134"/>
      <c r="S94" s="134"/>
      <c r="T94" s="134"/>
      <c r="U94" s="13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4"/>
      <c r="R95" s="134"/>
      <c r="S95" s="134"/>
      <c r="T95" s="134"/>
      <c r="U95" s="13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4"/>
      <c r="R96" s="134"/>
      <c r="S96" s="134"/>
      <c r="T96" s="134"/>
      <c r="U96" s="13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4"/>
      <c r="R97" s="134"/>
      <c r="S97" s="134"/>
      <c r="T97" s="134"/>
      <c r="U97" s="13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4"/>
      <c r="R98" s="134"/>
      <c r="S98" s="134"/>
      <c r="T98" s="134"/>
      <c r="U98" s="13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4"/>
      <c r="R99" s="134"/>
      <c r="S99" s="134"/>
      <c r="T99" s="134"/>
      <c r="U99" s="13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4"/>
      <c r="R100" s="134"/>
      <c r="S100" s="134"/>
      <c r="T100" s="134"/>
      <c r="U100" s="13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4"/>
      <c r="R101" s="134"/>
      <c r="S101" s="134"/>
      <c r="T101" s="134"/>
      <c r="U101" s="13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4"/>
      <c r="R102" s="134"/>
      <c r="S102" s="134"/>
      <c r="T102" s="134"/>
      <c r="U102" s="13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4"/>
      <c r="R103" s="134"/>
      <c r="S103" s="134"/>
      <c r="T103" s="134"/>
      <c r="U103" s="13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4"/>
      <c r="R104" s="134"/>
      <c r="S104" s="134"/>
      <c r="T104" s="134"/>
      <c r="U104" s="13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4"/>
      <c r="R105" s="134"/>
      <c r="S105" s="134"/>
      <c r="T105" s="134"/>
      <c r="U105" s="13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4"/>
      <c r="R106" s="134"/>
      <c r="S106" s="134"/>
      <c r="T106" s="134"/>
      <c r="U106" s="13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4"/>
      <c r="R107" s="134"/>
      <c r="S107" s="134"/>
      <c r="T107" s="134"/>
      <c r="U107" s="13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4"/>
      <c r="R108" s="134"/>
      <c r="S108" s="134"/>
      <c r="T108" s="134"/>
      <c r="U108" s="13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4"/>
      <c r="R109" s="134"/>
      <c r="S109" s="134"/>
      <c r="T109" s="134"/>
      <c r="U109" s="13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4"/>
      <c r="R110" s="134"/>
      <c r="S110" s="134"/>
      <c r="T110" s="134"/>
      <c r="U110" s="13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4"/>
      <c r="R111" s="134"/>
      <c r="S111" s="134"/>
      <c r="T111" s="134"/>
      <c r="U111" s="13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4"/>
      <c r="R112" s="134"/>
      <c r="S112" s="134"/>
      <c r="T112" s="134"/>
      <c r="U112" s="13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4"/>
      <c r="R113" s="134"/>
      <c r="S113" s="134"/>
      <c r="T113" s="134"/>
      <c r="U113" s="13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4"/>
      <c r="R114" s="134"/>
      <c r="S114" s="134"/>
      <c r="T114" s="134"/>
      <c r="U114" s="13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4"/>
      <c r="R115" s="134"/>
      <c r="S115" s="134"/>
      <c r="T115" s="134"/>
      <c r="U115" s="13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4"/>
      <c r="R116" s="134"/>
      <c r="S116" s="134"/>
      <c r="T116" s="134"/>
      <c r="U116" s="13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4"/>
      <c r="R117" s="134"/>
      <c r="S117" s="134"/>
      <c r="T117" s="134"/>
      <c r="U117" s="13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4"/>
      <c r="R118" s="134"/>
      <c r="S118" s="134"/>
      <c r="T118" s="134"/>
      <c r="U118" s="13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4"/>
      <c r="R119" s="134"/>
      <c r="S119" s="134"/>
      <c r="T119" s="134"/>
      <c r="U119" s="13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4"/>
      <c r="R120" s="134"/>
      <c r="S120" s="134"/>
      <c r="T120" s="134"/>
      <c r="U120" s="13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4"/>
      <c r="R121" s="134"/>
      <c r="S121" s="134"/>
      <c r="T121" s="134"/>
      <c r="U121" s="13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4"/>
      <c r="R122" s="134"/>
      <c r="S122" s="134"/>
      <c r="T122" s="134"/>
      <c r="U122" s="13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4"/>
      <c r="R123" s="134"/>
      <c r="S123" s="134"/>
      <c r="T123" s="134"/>
      <c r="U123" s="13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4"/>
      <c r="R124" s="134"/>
      <c r="S124" s="134"/>
      <c r="T124" s="134"/>
      <c r="U124" s="13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4"/>
      <c r="R125" s="134"/>
      <c r="S125" s="134"/>
      <c r="T125" s="134"/>
      <c r="U125" s="13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4"/>
      <c r="R126" s="134"/>
      <c r="S126" s="134"/>
      <c r="T126" s="134"/>
      <c r="U126" s="13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4"/>
      <c r="R127" s="134"/>
      <c r="S127" s="134"/>
      <c r="T127" s="134"/>
      <c r="U127" s="13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4"/>
      <c r="R128" s="134"/>
      <c r="S128" s="134"/>
      <c r="T128" s="134"/>
      <c r="U128" s="13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4"/>
      <c r="R129" s="134"/>
      <c r="S129" s="134"/>
      <c r="T129" s="134"/>
      <c r="U129" s="13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4"/>
      <c r="R130" s="134"/>
      <c r="S130" s="134"/>
      <c r="T130" s="134"/>
      <c r="U130" s="13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4"/>
      <c r="R131" s="134"/>
      <c r="S131" s="134"/>
      <c r="T131" s="134"/>
      <c r="U131" s="13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4"/>
      <c r="R132" s="134"/>
      <c r="S132" s="134"/>
      <c r="T132" s="134"/>
      <c r="U132" s="13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4"/>
      <c r="R133" s="134"/>
      <c r="S133" s="134"/>
      <c r="T133" s="134"/>
      <c r="U133" s="13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4"/>
      <c r="R134" s="134"/>
      <c r="S134" s="134"/>
      <c r="T134" s="134"/>
      <c r="U134" s="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4"/>
      <c r="R135" s="134"/>
      <c r="S135" s="134"/>
      <c r="T135" s="134"/>
      <c r="U135" s="13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4"/>
      <c r="R136" s="134"/>
      <c r="S136" s="134"/>
      <c r="T136" s="134"/>
      <c r="U136" s="13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4"/>
      <c r="R137" s="134"/>
      <c r="S137" s="134"/>
      <c r="T137" s="134"/>
      <c r="U137" s="13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4"/>
      <c r="R138" s="134"/>
      <c r="S138" s="134"/>
      <c r="T138" s="134"/>
      <c r="U138" s="13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4"/>
      <c r="R139" s="134"/>
      <c r="S139" s="134"/>
      <c r="T139" s="134"/>
      <c r="U139" s="13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4"/>
      <c r="R140" s="134"/>
      <c r="S140" s="134"/>
      <c r="T140" s="134"/>
      <c r="U140" s="13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4"/>
      <c r="R141" s="134"/>
      <c r="S141" s="134"/>
      <c r="T141" s="134"/>
      <c r="U141" s="13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4"/>
      <c r="R142" s="134"/>
      <c r="S142" s="134"/>
      <c r="T142" s="134"/>
      <c r="U142" s="13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4"/>
      <c r="R143" s="134"/>
      <c r="S143" s="134"/>
      <c r="T143" s="134"/>
      <c r="U143" s="13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4"/>
      <c r="R144" s="134"/>
      <c r="S144" s="134"/>
      <c r="T144" s="134"/>
      <c r="U144" s="13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4"/>
      <c r="R145" s="134"/>
      <c r="S145" s="134"/>
      <c r="T145" s="134"/>
      <c r="U145" s="13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4"/>
      <c r="R146" s="134"/>
      <c r="S146" s="134"/>
      <c r="T146" s="134"/>
      <c r="U146" s="13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4"/>
      <c r="R147" s="134"/>
      <c r="S147" s="134"/>
      <c r="T147" s="134"/>
      <c r="U147" s="13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4"/>
      <c r="R148" s="134"/>
      <c r="S148" s="134"/>
      <c r="T148" s="134"/>
      <c r="U148" s="13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4"/>
      <c r="R149" s="134"/>
      <c r="S149" s="134"/>
      <c r="T149" s="134"/>
      <c r="U149" s="13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4"/>
      <c r="R150" s="134"/>
      <c r="S150" s="134"/>
      <c r="T150" s="134"/>
      <c r="U150" s="13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4"/>
      <c r="R151" s="134"/>
      <c r="S151" s="134"/>
      <c r="T151" s="134"/>
      <c r="U151" s="13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4"/>
      <c r="R152" s="134"/>
      <c r="S152" s="134"/>
      <c r="T152" s="134"/>
      <c r="U152" s="13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4"/>
      <c r="R153" s="134"/>
      <c r="S153" s="134"/>
      <c r="T153" s="134"/>
      <c r="U153" s="13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4"/>
      <c r="R154" s="134"/>
      <c r="S154" s="134"/>
      <c r="T154" s="134"/>
      <c r="U154" s="134"/>
      <c r="V154"/>
      <c r="W154"/>
      <c r="X154"/>
      <c r="Y154"/>
      <c r="Z154"/>
      <c r="AA154"/>
      <c r="AB154"/>
      <c r="AC154"/>
      <c r="AD154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4"/>
      <c r="R166" s="134"/>
      <c r="S166" s="134"/>
      <c r="T166" s="134"/>
      <c r="U166" s="13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4"/>
      <c r="R167" s="134"/>
      <c r="S167" s="134"/>
      <c r="T167" s="134"/>
      <c r="U167" s="13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4"/>
      <c r="R168" s="134"/>
      <c r="S168" s="134"/>
      <c r="T168" s="134"/>
      <c r="U168" s="13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4"/>
      <c r="R169" s="134"/>
      <c r="S169" s="134"/>
      <c r="T169" s="134"/>
      <c r="U169" s="13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4"/>
      <c r="R170" s="134"/>
      <c r="S170" s="134"/>
      <c r="T170" s="134"/>
      <c r="U170" s="13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4"/>
      <c r="R171" s="134"/>
      <c r="S171" s="134"/>
      <c r="T171" s="134"/>
      <c r="U171" s="13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4"/>
      <c r="R172" s="134"/>
      <c r="S172" s="134"/>
      <c r="T172" s="134"/>
      <c r="U172" s="13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4"/>
      <c r="R173" s="134"/>
      <c r="S173" s="134"/>
      <c r="T173" s="134"/>
      <c r="U173" s="13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4"/>
      <c r="R174" s="134"/>
      <c r="S174" s="134"/>
      <c r="T174" s="134"/>
      <c r="U174" s="13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4"/>
      <c r="R175" s="134"/>
      <c r="S175" s="134"/>
      <c r="T175" s="134"/>
      <c r="U175" s="13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4"/>
      <c r="R176" s="134"/>
      <c r="S176" s="134"/>
      <c r="T176" s="134"/>
      <c r="U176" s="13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4"/>
      <c r="R177" s="134"/>
      <c r="S177" s="134"/>
      <c r="T177" s="134"/>
      <c r="U177" s="13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4"/>
      <c r="R178" s="134"/>
      <c r="S178" s="134"/>
      <c r="T178" s="134"/>
      <c r="U178" s="13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4"/>
      <c r="R179" s="134"/>
      <c r="S179" s="134"/>
      <c r="T179" s="134"/>
      <c r="U179" s="13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4"/>
      <c r="R180" s="134"/>
      <c r="S180" s="134"/>
      <c r="T180" s="134"/>
      <c r="U180" s="13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34"/>
      <c r="R181" s="134"/>
      <c r="S181" s="134"/>
      <c r="T181" s="134"/>
      <c r="U181" s="13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34"/>
      <c r="R182" s="134"/>
      <c r="S182" s="134"/>
      <c r="T182" s="134"/>
      <c r="U182" s="13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4"/>
      <c r="R183" s="134"/>
      <c r="S183" s="134"/>
      <c r="T183" s="134"/>
      <c r="U183" s="13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34"/>
      <c r="R184" s="134"/>
      <c r="S184" s="134"/>
      <c r="T184" s="134"/>
      <c r="U184" s="134"/>
      <c r="V184"/>
      <c r="W184"/>
      <c r="X184"/>
      <c r="Y184"/>
      <c r="Z184"/>
      <c r="AA184"/>
      <c r="AB184"/>
      <c r="AC184"/>
      <c r="AD184"/>
    </row>
  </sheetData>
  <sortState ref="B10:X11">
    <sortCondition ref="B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zoomScale="93" zoomScaleNormal="93" workbookViewId="0"/>
  </sheetViews>
  <sheetFormatPr defaultRowHeight="14.25" x14ac:dyDescent="0.2"/>
  <cols>
    <col min="1" max="1" width="0.7109375" style="258" customWidth="1"/>
    <col min="2" max="2" width="6.7109375" style="278" customWidth="1"/>
    <col min="3" max="3" width="6.140625" style="61" customWidth="1"/>
    <col min="4" max="4" width="13.7109375" style="278" customWidth="1"/>
    <col min="5" max="5" width="6.42578125" style="61" customWidth="1"/>
    <col min="6" max="7" width="6.7109375" style="61" customWidth="1"/>
    <col min="8" max="8" width="9.7109375" style="279" customWidth="1"/>
    <col min="9" max="10" width="6.7109375" style="61" customWidth="1"/>
    <col min="11" max="11" width="9.7109375" style="280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78" customWidth="1"/>
    <col min="23" max="23" width="6.140625" style="61" customWidth="1"/>
    <col min="24" max="24" width="12.5703125" style="278" customWidth="1"/>
    <col min="25" max="29" width="6.7109375" style="61" customWidth="1"/>
    <col min="30" max="30" width="28.28515625" style="258" customWidth="1"/>
    <col min="31" max="16384" width="9.140625" style="258"/>
  </cols>
  <sheetData>
    <row r="1" spans="1:36" ht="15.6" customHeight="1" x14ac:dyDescent="0.25">
      <c r="A1" s="253"/>
      <c r="B1" s="11" t="s">
        <v>455</v>
      </c>
      <c r="C1" s="12"/>
      <c r="D1" s="254"/>
      <c r="E1" s="12"/>
      <c r="F1" s="180"/>
      <c r="G1" s="69"/>
      <c r="H1" s="255"/>
      <c r="I1" s="180"/>
      <c r="J1" s="69"/>
      <c r="K1" s="256"/>
      <c r="L1" s="180"/>
      <c r="M1" s="69"/>
      <c r="N1" s="12"/>
      <c r="O1" s="180"/>
      <c r="P1" s="69"/>
      <c r="Q1" s="12"/>
      <c r="R1" s="180"/>
      <c r="S1" s="69"/>
      <c r="T1" s="28"/>
      <c r="U1" s="110"/>
      <c r="V1" s="11" t="s">
        <v>468</v>
      </c>
      <c r="W1" s="12"/>
      <c r="X1" s="254"/>
      <c r="Y1" s="69"/>
      <c r="Z1" s="69"/>
      <c r="AA1" s="69"/>
      <c r="AB1" s="69"/>
      <c r="AC1" s="136"/>
      <c r="AD1" s="257"/>
      <c r="AE1" s="257"/>
      <c r="AF1" s="257"/>
      <c r="AG1" s="257"/>
      <c r="AH1" s="257"/>
      <c r="AI1" s="257"/>
      <c r="AJ1" s="257"/>
    </row>
    <row r="2" spans="1:36" s="264" customFormat="1" ht="15.6" customHeight="1" x14ac:dyDescent="0.25">
      <c r="A2" s="259"/>
      <c r="B2" s="18"/>
      <c r="C2" s="15"/>
      <c r="D2" s="260"/>
      <c r="E2" s="214"/>
      <c r="F2" s="261"/>
      <c r="G2" s="214" t="s">
        <v>17</v>
      </c>
      <c r="H2" s="262"/>
      <c r="I2" s="261"/>
      <c r="J2" s="214" t="s">
        <v>18</v>
      </c>
      <c r="K2" s="263"/>
      <c r="L2" s="261"/>
      <c r="M2" s="214" t="s">
        <v>19</v>
      </c>
      <c r="N2" s="213"/>
      <c r="O2" s="261"/>
      <c r="P2" s="214" t="s">
        <v>20</v>
      </c>
      <c r="Q2" s="213"/>
      <c r="R2" s="261"/>
      <c r="S2" s="214" t="s">
        <v>7</v>
      </c>
      <c r="T2" s="213"/>
      <c r="U2" s="31"/>
      <c r="V2" s="18"/>
      <c r="W2" s="15"/>
      <c r="X2" s="159"/>
      <c r="Y2" s="15"/>
      <c r="Z2" s="15"/>
      <c r="AA2" s="15"/>
      <c r="AB2" s="15"/>
      <c r="AC2" s="16"/>
      <c r="AD2" s="257"/>
      <c r="AE2" s="257"/>
      <c r="AF2" s="257"/>
      <c r="AG2" s="257"/>
      <c r="AH2" s="257"/>
      <c r="AI2" s="257"/>
      <c r="AJ2" s="257"/>
    </row>
    <row r="3" spans="1:36" s="264" customFormat="1" ht="15.6" customHeight="1" x14ac:dyDescent="0.25">
      <c r="A3" s="259"/>
      <c r="B3" s="18" t="s">
        <v>0</v>
      </c>
      <c r="C3" s="15" t="s">
        <v>4</v>
      </c>
      <c r="D3" s="260" t="s">
        <v>1</v>
      </c>
      <c r="E3" s="15" t="s">
        <v>3</v>
      </c>
      <c r="F3" s="18" t="s">
        <v>16</v>
      </c>
      <c r="G3" s="15" t="s">
        <v>456</v>
      </c>
      <c r="H3" s="265" t="s">
        <v>457</v>
      </c>
      <c r="I3" s="18" t="s">
        <v>16</v>
      </c>
      <c r="J3" s="15" t="s">
        <v>456</v>
      </c>
      <c r="K3" s="265" t="s">
        <v>457</v>
      </c>
      <c r="L3" s="18" t="s">
        <v>16</v>
      </c>
      <c r="M3" s="15" t="s">
        <v>456</v>
      </c>
      <c r="N3" s="265" t="s">
        <v>457</v>
      </c>
      <c r="O3" s="18" t="s">
        <v>16</v>
      </c>
      <c r="P3" s="15" t="s">
        <v>456</v>
      </c>
      <c r="Q3" s="265" t="s">
        <v>457</v>
      </c>
      <c r="R3" s="18" t="s">
        <v>16</v>
      </c>
      <c r="S3" s="15" t="s">
        <v>456</v>
      </c>
      <c r="T3" s="265" t="s">
        <v>457</v>
      </c>
      <c r="U3" s="31"/>
      <c r="V3" s="18" t="s">
        <v>0</v>
      </c>
      <c r="W3" s="15" t="s">
        <v>4</v>
      </c>
      <c r="X3" s="260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57"/>
      <c r="AE3" s="257"/>
      <c r="AF3" s="257"/>
      <c r="AG3" s="257"/>
      <c r="AH3" s="257"/>
      <c r="AI3" s="257"/>
      <c r="AJ3" s="257"/>
    </row>
    <row r="4" spans="1:36" s="264" customFormat="1" ht="15.6" customHeight="1" x14ac:dyDescent="0.25">
      <c r="A4" s="259"/>
      <c r="B4" s="26">
        <v>2009</v>
      </c>
      <c r="C4" s="26" t="s">
        <v>67</v>
      </c>
      <c r="D4" s="266" t="s">
        <v>92</v>
      </c>
      <c r="E4" s="74">
        <v>11</v>
      </c>
      <c r="F4" s="26">
        <v>2</v>
      </c>
      <c r="G4" s="26">
        <v>5</v>
      </c>
      <c r="H4" s="33">
        <v>0.4</v>
      </c>
      <c r="I4" s="26">
        <v>2</v>
      </c>
      <c r="J4" s="26">
        <v>4</v>
      </c>
      <c r="K4" s="33">
        <v>0.5</v>
      </c>
      <c r="L4" s="26">
        <v>9</v>
      </c>
      <c r="M4" s="26">
        <v>19</v>
      </c>
      <c r="N4" s="33">
        <v>0.47360000000000002</v>
      </c>
      <c r="O4" s="26">
        <v>20</v>
      </c>
      <c r="P4" s="26">
        <v>48</v>
      </c>
      <c r="Q4" s="33">
        <v>0.41660000000000003</v>
      </c>
      <c r="R4" s="26">
        <v>33</v>
      </c>
      <c r="S4" s="267">
        <v>76</v>
      </c>
      <c r="T4" s="29">
        <v>0.43421052631578949</v>
      </c>
      <c r="U4" s="31"/>
      <c r="V4" s="26">
        <v>2009</v>
      </c>
      <c r="W4" s="26" t="s">
        <v>67</v>
      </c>
      <c r="X4" s="266" t="s">
        <v>92</v>
      </c>
      <c r="Y4" s="272"/>
      <c r="Z4" s="272"/>
      <c r="AA4" s="272"/>
      <c r="AB4" s="272" t="s">
        <v>177</v>
      </c>
      <c r="AC4" s="26"/>
      <c r="AD4" s="257"/>
      <c r="AE4" s="257"/>
      <c r="AF4" s="257"/>
      <c r="AG4" s="257"/>
      <c r="AH4" s="257"/>
      <c r="AI4" s="257"/>
      <c r="AJ4" s="257"/>
    </row>
    <row r="5" spans="1:36" s="264" customFormat="1" ht="15.6" customHeight="1" x14ac:dyDescent="0.25">
      <c r="A5" s="259"/>
      <c r="B5" s="26">
        <v>2010</v>
      </c>
      <c r="C5" s="26" t="s">
        <v>67</v>
      </c>
      <c r="D5" s="266" t="s">
        <v>92</v>
      </c>
      <c r="E5" s="74">
        <v>26</v>
      </c>
      <c r="F5" s="26">
        <v>4</v>
      </c>
      <c r="G5" s="26">
        <v>6</v>
      </c>
      <c r="H5" s="33">
        <v>0.66659999999999997</v>
      </c>
      <c r="I5" s="26">
        <v>9</v>
      </c>
      <c r="J5" s="26">
        <v>18</v>
      </c>
      <c r="K5" s="33">
        <v>0.5</v>
      </c>
      <c r="L5" s="26">
        <v>41</v>
      </c>
      <c r="M5" s="26">
        <v>72</v>
      </c>
      <c r="N5" s="33">
        <v>0.56940000000000002</v>
      </c>
      <c r="O5" s="26">
        <v>36</v>
      </c>
      <c r="P5" s="26">
        <v>86</v>
      </c>
      <c r="Q5" s="33">
        <v>0.41860000000000003</v>
      </c>
      <c r="R5" s="26">
        <v>90</v>
      </c>
      <c r="S5" s="267">
        <v>182</v>
      </c>
      <c r="T5" s="29">
        <v>0.49450549450549453</v>
      </c>
      <c r="U5" s="31"/>
      <c r="V5" s="26">
        <v>2010</v>
      </c>
      <c r="W5" s="26" t="s">
        <v>67</v>
      </c>
      <c r="X5" s="266" t="s">
        <v>92</v>
      </c>
      <c r="Y5" s="272"/>
      <c r="Z5" s="272"/>
      <c r="AA5" s="272" t="s">
        <v>182</v>
      </c>
      <c r="AB5" s="272" t="s">
        <v>178</v>
      </c>
      <c r="AC5" s="26"/>
      <c r="AD5" s="257"/>
      <c r="AE5" s="257"/>
      <c r="AF5" s="257"/>
      <c r="AG5" s="257"/>
      <c r="AH5" s="257"/>
      <c r="AI5" s="257"/>
      <c r="AJ5" s="257"/>
    </row>
    <row r="6" spans="1:36" s="264" customFormat="1" ht="15.6" customHeight="1" x14ac:dyDescent="0.25">
      <c r="A6" s="259"/>
      <c r="B6" s="26">
        <v>2011</v>
      </c>
      <c r="C6" s="26" t="s">
        <v>91</v>
      </c>
      <c r="D6" s="266" t="s">
        <v>92</v>
      </c>
      <c r="E6" s="74">
        <v>24</v>
      </c>
      <c r="F6" s="26">
        <v>0</v>
      </c>
      <c r="G6" s="26">
        <v>1</v>
      </c>
      <c r="H6" s="33">
        <v>0</v>
      </c>
      <c r="I6" s="26">
        <v>9</v>
      </c>
      <c r="J6" s="26">
        <v>22</v>
      </c>
      <c r="K6" s="33">
        <v>0.40899999999999997</v>
      </c>
      <c r="L6" s="26">
        <v>26</v>
      </c>
      <c r="M6" s="26">
        <v>41</v>
      </c>
      <c r="N6" s="33">
        <v>0.6341</v>
      </c>
      <c r="O6" s="26">
        <v>39</v>
      </c>
      <c r="P6" s="26">
        <v>110</v>
      </c>
      <c r="Q6" s="33">
        <v>0.35449999999999998</v>
      </c>
      <c r="R6" s="26">
        <v>74</v>
      </c>
      <c r="S6" s="267">
        <v>174</v>
      </c>
      <c r="T6" s="29">
        <v>0.42528735632183906</v>
      </c>
      <c r="U6" s="31"/>
      <c r="V6" s="26">
        <v>2011</v>
      </c>
      <c r="W6" s="26" t="s">
        <v>91</v>
      </c>
      <c r="X6" s="266" t="s">
        <v>92</v>
      </c>
      <c r="Y6" s="272"/>
      <c r="Z6" s="272"/>
      <c r="AA6" s="272"/>
      <c r="AB6" s="272" t="s">
        <v>180</v>
      </c>
      <c r="AC6" s="26"/>
      <c r="AD6" s="257"/>
      <c r="AE6" s="257"/>
      <c r="AF6" s="257"/>
      <c r="AG6" s="257"/>
      <c r="AH6" s="257"/>
      <c r="AI6" s="257"/>
      <c r="AJ6" s="257"/>
    </row>
    <row r="7" spans="1:36" s="264" customFormat="1" ht="15.6" customHeight="1" x14ac:dyDescent="0.25">
      <c r="A7" s="259"/>
      <c r="B7" s="26">
        <v>2012</v>
      </c>
      <c r="C7" s="26" t="s">
        <v>59</v>
      </c>
      <c r="D7" s="266" t="s">
        <v>102</v>
      </c>
      <c r="E7" s="74">
        <v>22</v>
      </c>
      <c r="F7" s="26">
        <v>0</v>
      </c>
      <c r="G7" s="26">
        <v>1</v>
      </c>
      <c r="H7" s="33">
        <v>0</v>
      </c>
      <c r="I7" s="26">
        <v>3</v>
      </c>
      <c r="J7" s="26">
        <v>6</v>
      </c>
      <c r="K7" s="33">
        <v>0.5</v>
      </c>
      <c r="L7" s="26">
        <v>21</v>
      </c>
      <c r="M7" s="26">
        <v>47</v>
      </c>
      <c r="N7" s="33">
        <v>0.44679999999999997</v>
      </c>
      <c r="O7" s="26">
        <v>50</v>
      </c>
      <c r="P7" s="26">
        <v>117</v>
      </c>
      <c r="Q7" s="33">
        <v>0.42730000000000001</v>
      </c>
      <c r="R7" s="26">
        <v>74</v>
      </c>
      <c r="S7" s="267">
        <v>171</v>
      </c>
      <c r="T7" s="29">
        <v>0.43274853801169588</v>
      </c>
      <c r="U7" s="31"/>
      <c r="V7" s="26">
        <v>2012</v>
      </c>
      <c r="W7" s="26" t="s">
        <v>59</v>
      </c>
      <c r="X7" s="266" t="s">
        <v>102</v>
      </c>
      <c r="Y7" s="272"/>
      <c r="Z7" s="272"/>
      <c r="AA7" s="272"/>
      <c r="AB7" s="272" t="s">
        <v>90</v>
      </c>
      <c r="AC7" s="26"/>
      <c r="AD7" s="257"/>
      <c r="AE7" s="257"/>
      <c r="AF7" s="257"/>
      <c r="AG7" s="257"/>
      <c r="AH7" s="257"/>
      <c r="AI7" s="257"/>
      <c r="AJ7" s="257"/>
    </row>
    <row r="8" spans="1:36" s="264" customFormat="1" ht="15.6" customHeight="1" x14ac:dyDescent="0.25">
      <c r="A8" s="259"/>
      <c r="B8" s="26">
        <v>2013</v>
      </c>
      <c r="C8" s="26" t="s">
        <v>58</v>
      </c>
      <c r="D8" s="266" t="s">
        <v>103</v>
      </c>
      <c r="E8" s="74">
        <v>26</v>
      </c>
      <c r="F8" s="26">
        <v>1</v>
      </c>
      <c r="G8" s="26">
        <v>1</v>
      </c>
      <c r="H8" s="33">
        <v>1</v>
      </c>
      <c r="I8" s="26">
        <v>0</v>
      </c>
      <c r="J8" s="26">
        <v>7</v>
      </c>
      <c r="K8" s="33">
        <v>0</v>
      </c>
      <c r="L8" s="26">
        <v>33</v>
      </c>
      <c r="M8" s="26">
        <v>61</v>
      </c>
      <c r="N8" s="33">
        <v>0.54090000000000005</v>
      </c>
      <c r="O8" s="26">
        <v>88</v>
      </c>
      <c r="P8" s="26">
        <v>175</v>
      </c>
      <c r="Q8" s="33">
        <v>0.50280000000000002</v>
      </c>
      <c r="R8" s="26">
        <v>122</v>
      </c>
      <c r="S8" s="267">
        <v>244</v>
      </c>
      <c r="T8" s="29">
        <v>0.5</v>
      </c>
      <c r="U8" s="31"/>
      <c r="V8" s="26">
        <v>2013</v>
      </c>
      <c r="W8" s="26" t="s">
        <v>58</v>
      </c>
      <c r="X8" s="266" t="s">
        <v>103</v>
      </c>
      <c r="Y8" s="272"/>
      <c r="Z8" s="272"/>
      <c r="AA8" s="272" t="s">
        <v>383</v>
      </c>
      <c r="AB8" s="272" t="s">
        <v>65</v>
      </c>
      <c r="AC8" s="26" t="s">
        <v>182</v>
      </c>
      <c r="AD8" s="257"/>
      <c r="AE8" s="257"/>
      <c r="AF8" s="257"/>
      <c r="AG8" s="257"/>
      <c r="AH8" s="257"/>
      <c r="AI8" s="257"/>
      <c r="AJ8" s="257"/>
    </row>
    <row r="9" spans="1:36" s="264" customFormat="1" ht="15.6" customHeight="1" x14ac:dyDescent="0.25">
      <c r="A9" s="259"/>
      <c r="B9" s="26">
        <v>2014</v>
      </c>
      <c r="C9" s="26" t="s">
        <v>56</v>
      </c>
      <c r="D9" s="266" t="s">
        <v>103</v>
      </c>
      <c r="E9" s="74">
        <v>30</v>
      </c>
      <c r="F9" s="26">
        <v>2</v>
      </c>
      <c r="G9" s="26">
        <v>6</v>
      </c>
      <c r="H9" s="33">
        <v>0.33329999999999999</v>
      </c>
      <c r="I9" s="26">
        <v>5</v>
      </c>
      <c r="J9" s="26">
        <v>14</v>
      </c>
      <c r="K9" s="33">
        <v>0.35709999999999997</v>
      </c>
      <c r="L9" s="26">
        <v>38</v>
      </c>
      <c r="M9" s="26">
        <v>68</v>
      </c>
      <c r="N9" s="33">
        <v>0.55879999999999996</v>
      </c>
      <c r="O9" s="26">
        <v>109</v>
      </c>
      <c r="P9" s="26">
        <v>195</v>
      </c>
      <c r="Q9" s="33">
        <v>0.55889999999999995</v>
      </c>
      <c r="R9" s="26">
        <v>154</v>
      </c>
      <c r="S9" s="267">
        <v>283</v>
      </c>
      <c r="T9" s="29">
        <v>0.54416961130742048</v>
      </c>
      <c r="U9" s="31"/>
      <c r="V9" s="26">
        <v>2014</v>
      </c>
      <c r="W9" s="26" t="s">
        <v>56</v>
      </c>
      <c r="X9" s="266" t="s">
        <v>103</v>
      </c>
      <c r="Y9" s="272"/>
      <c r="Z9" s="272"/>
      <c r="AA9" s="272"/>
      <c r="AB9" s="272" t="s">
        <v>64</v>
      </c>
      <c r="AC9" s="26" t="s">
        <v>178</v>
      </c>
      <c r="AD9" s="257"/>
      <c r="AE9" s="257"/>
      <c r="AF9" s="257"/>
      <c r="AG9" s="257"/>
      <c r="AH9" s="257"/>
      <c r="AI9" s="257"/>
      <c r="AJ9" s="257"/>
    </row>
    <row r="10" spans="1:36" s="264" customFormat="1" ht="15.6" customHeight="1" x14ac:dyDescent="0.25">
      <c r="A10" s="259"/>
      <c r="B10" s="26">
        <v>2015</v>
      </c>
      <c r="C10" s="26" t="s">
        <v>91</v>
      </c>
      <c r="D10" s="266" t="s">
        <v>103</v>
      </c>
      <c r="E10" s="74">
        <v>30</v>
      </c>
      <c r="F10" s="26">
        <v>1</v>
      </c>
      <c r="G10" s="26">
        <v>4</v>
      </c>
      <c r="H10" s="33">
        <v>0.25</v>
      </c>
      <c r="I10" s="26">
        <v>7</v>
      </c>
      <c r="J10" s="26">
        <v>16</v>
      </c>
      <c r="K10" s="33">
        <v>0.4375</v>
      </c>
      <c r="L10" s="26">
        <v>42</v>
      </c>
      <c r="M10" s="26">
        <v>69</v>
      </c>
      <c r="N10" s="33">
        <v>0.60860000000000003</v>
      </c>
      <c r="O10" s="26">
        <v>82</v>
      </c>
      <c r="P10" s="26">
        <v>167</v>
      </c>
      <c r="Q10" s="33">
        <v>0.49099999999999999</v>
      </c>
      <c r="R10" s="26">
        <v>132</v>
      </c>
      <c r="S10" s="267">
        <v>256</v>
      </c>
      <c r="T10" s="29">
        <v>0.515625</v>
      </c>
      <c r="U10" s="31"/>
      <c r="V10" s="26">
        <v>2015</v>
      </c>
      <c r="W10" s="26" t="s">
        <v>91</v>
      </c>
      <c r="X10" s="266" t="s">
        <v>103</v>
      </c>
      <c r="Y10" s="272"/>
      <c r="Z10" s="272"/>
      <c r="AA10" s="272" t="s">
        <v>383</v>
      </c>
      <c r="AB10" s="272" t="s">
        <v>57</v>
      </c>
      <c r="AC10" s="26"/>
      <c r="AD10" s="257"/>
      <c r="AE10" s="257"/>
      <c r="AF10" s="257"/>
      <c r="AG10" s="257"/>
      <c r="AH10" s="257"/>
      <c r="AI10" s="257"/>
      <c r="AJ10" s="257"/>
    </row>
    <row r="11" spans="1:36" s="264" customFormat="1" ht="15.6" customHeight="1" x14ac:dyDescent="0.25">
      <c r="A11" s="259"/>
      <c r="B11" s="26">
        <v>2016</v>
      </c>
      <c r="C11" s="26" t="s">
        <v>91</v>
      </c>
      <c r="D11" s="266" t="s">
        <v>103</v>
      </c>
      <c r="E11" s="74">
        <v>28</v>
      </c>
      <c r="F11" s="140">
        <v>5</v>
      </c>
      <c r="G11" s="140">
        <v>8</v>
      </c>
      <c r="H11" s="142">
        <v>0.625</v>
      </c>
      <c r="I11" s="140">
        <v>21</v>
      </c>
      <c r="J11" s="140">
        <v>44</v>
      </c>
      <c r="K11" s="142">
        <v>0.47720000000000001</v>
      </c>
      <c r="L11" s="140">
        <v>43</v>
      </c>
      <c r="M11" s="140">
        <v>60</v>
      </c>
      <c r="N11" s="142">
        <v>0.71660000000000001</v>
      </c>
      <c r="O11" s="140">
        <v>111</v>
      </c>
      <c r="P11" s="140">
        <v>168</v>
      </c>
      <c r="Q11" s="142">
        <v>0.66069999999999995</v>
      </c>
      <c r="R11" s="140">
        <v>180</v>
      </c>
      <c r="S11" s="281">
        <v>280</v>
      </c>
      <c r="T11" s="141">
        <v>0.6428571428571429</v>
      </c>
      <c r="U11" s="31"/>
      <c r="V11" s="26">
        <v>2016</v>
      </c>
      <c r="W11" s="26" t="s">
        <v>91</v>
      </c>
      <c r="X11" s="266" t="s">
        <v>103</v>
      </c>
      <c r="Y11" s="272"/>
      <c r="Z11" s="272"/>
      <c r="AA11" s="272" t="s">
        <v>365</v>
      </c>
      <c r="AB11" s="272" t="s">
        <v>64</v>
      </c>
      <c r="AC11" s="26" t="s">
        <v>59</v>
      </c>
      <c r="AD11" s="257"/>
      <c r="AE11" s="257"/>
      <c r="AF11" s="257"/>
      <c r="AG11" s="257"/>
      <c r="AH11" s="257"/>
      <c r="AI11" s="257"/>
      <c r="AJ11" s="257"/>
    </row>
    <row r="12" spans="1:36" s="264" customFormat="1" ht="15.6" customHeight="1" x14ac:dyDescent="0.25">
      <c r="A12" s="259"/>
      <c r="B12" s="26">
        <v>2017</v>
      </c>
      <c r="C12" s="26" t="s">
        <v>57</v>
      </c>
      <c r="D12" s="266" t="s">
        <v>103</v>
      </c>
      <c r="E12" s="74">
        <v>32</v>
      </c>
      <c r="F12" s="140">
        <v>0</v>
      </c>
      <c r="G12" s="140">
        <v>3</v>
      </c>
      <c r="H12" s="142">
        <v>0</v>
      </c>
      <c r="I12" s="140">
        <v>18</v>
      </c>
      <c r="J12" s="140">
        <v>37</v>
      </c>
      <c r="K12" s="142">
        <v>0.4864</v>
      </c>
      <c r="L12" s="140">
        <v>60</v>
      </c>
      <c r="M12" s="140">
        <v>90</v>
      </c>
      <c r="N12" s="142">
        <v>0.66659999999999997</v>
      </c>
      <c r="O12" s="140">
        <v>128</v>
      </c>
      <c r="P12" s="140">
        <v>203</v>
      </c>
      <c r="Q12" s="142">
        <v>0.63049999999999995</v>
      </c>
      <c r="R12" s="140">
        <v>206</v>
      </c>
      <c r="S12" s="281">
        <v>333</v>
      </c>
      <c r="T12" s="141">
        <v>0.61861861861861867</v>
      </c>
      <c r="U12" s="31"/>
      <c r="V12" s="26">
        <v>2017</v>
      </c>
      <c r="W12" s="26" t="s">
        <v>57</v>
      </c>
      <c r="X12" s="266" t="s">
        <v>103</v>
      </c>
      <c r="Y12" s="272"/>
      <c r="Z12" s="272"/>
      <c r="AA12" s="272" t="s">
        <v>463</v>
      </c>
      <c r="AB12" s="272" t="s">
        <v>63</v>
      </c>
      <c r="AC12" s="26" t="s">
        <v>63</v>
      </c>
      <c r="AD12" s="257"/>
      <c r="AE12" s="257"/>
      <c r="AF12" s="257"/>
      <c r="AG12" s="257"/>
      <c r="AH12" s="257"/>
      <c r="AI12" s="257"/>
      <c r="AJ12" s="257"/>
    </row>
    <row r="13" spans="1:36" s="264" customFormat="1" ht="15.6" customHeight="1" x14ac:dyDescent="0.25">
      <c r="A13" s="259"/>
      <c r="B13" s="26">
        <v>2018</v>
      </c>
      <c r="C13" s="26" t="s">
        <v>59</v>
      </c>
      <c r="D13" s="266" t="s">
        <v>103</v>
      </c>
      <c r="E13" s="74">
        <v>32</v>
      </c>
      <c r="F13" s="26">
        <v>3</v>
      </c>
      <c r="G13" s="26">
        <v>15</v>
      </c>
      <c r="H13" s="33">
        <v>0.2</v>
      </c>
      <c r="I13" s="26">
        <v>14</v>
      </c>
      <c r="J13" s="26">
        <v>28</v>
      </c>
      <c r="K13" s="33">
        <v>0.5</v>
      </c>
      <c r="L13" s="26">
        <v>46</v>
      </c>
      <c r="M13" s="26">
        <v>80</v>
      </c>
      <c r="N13" s="33">
        <v>0.57499999999999996</v>
      </c>
      <c r="O13" s="26">
        <v>139</v>
      </c>
      <c r="P13" s="26">
        <v>226</v>
      </c>
      <c r="Q13" s="33">
        <v>0.61499999999999999</v>
      </c>
      <c r="R13" s="26">
        <v>197</v>
      </c>
      <c r="S13" s="267">
        <v>344</v>
      </c>
      <c r="T13" s="33">
        <v>0.5726</v>
      </c>
      <c r="U13" s="31"/>
      <c r="V13" s="26">
        <v>2018</v>
      </c>
      <c r="W13" s="26" t="s">
        <v>59</v>
      </c>
      <c r="X13" s="266" t="s">
        <v>103</v>
      </c>
      <c r="Y13" s="272"/>
      <c r="Z13" s="272"/>
      <c r="AA13" s="272"/>
      <c r="AB13" s="272" t="s">
        <v>64</v>
      </c>
      <c r="AC13" s="26" t="s">
        <v>58</v>
      </c>
      <c r="AD13" s="257"/>
      <c r="AE13" s="257"/>
      <c r="AF13" s="257"/>
      <c r="AG13" s="257"/>
      <c r="AH13" s="257"/>
      <c r="AI13" s="257"/>
      <c r="AJ13" s="257"/>
    </row>
    <row r="14" spans="1:36" s="264" customFormat="1" ht="15.6" customHeight="1" x14ac:dyDescent="0.25">
      <c r="A14" s="259"/>
      <c r="B14" s="26">
        <v>2019</v>
      </c>
      <c r="C14" s="26" t="s">
        <v>59</v>
      </c>
      <c r="D14" s="266" t="s">
        <v>103</v>
      </c>
      <c r="E14" s="74">
        <v>30</v>
      </c>
      <c r="F14" s="26">
        <v>0</v>
      </c>
      <c r="G14" s="26">
        <v>5</v>
      </c>
      <c r="H14" s="33">
        <v>0</v>
      </c>
      <c r="I14" s="26">
        <v>19</v>
      </c>
      <c r="J14" s="26">
        <v>30</v>
      </c>
      <c r="K14" s="33">
        <v>0.63329999999999997</v>
      </c>
      <c r="L14" s="26">
        <v>45</v>
      </c>
      <c r="M14" s="26">
        <v>66</v>
      </c>
      <c r="N14" s="33">
        <v>0.68179999999999996</v>
      </c>
      <c r="O14" s="26">
        <v>126</v>
      </c>
      <c r="P14" s="26">
        <v>203</v>
      </c>
      <c r="Q14" s="33">
        <v>0.62060000000000004</v>
      </c>
      <c r="R14" s="26">
        <v>190</v>
      </c>
      <c r="S14" s="267">
        <v>304</v>
      </c>
      <c r="T14" s="29">
        <v>0.625</v>
      </c>
      <c r="U14" s="31"/>
      <c r="V14" s="26">
        <v>2019</v>
      </c>
      <c r="W14" s="26" t="s">
        <v>59</v>
      </c>
      <c r="X14" s="266" t="s">
        <v>103</v>
      </c>
      <c r="Y14" s="272"/>
      <c r="Z14" s="272"/>
      <c r="AA14" s="272" t="s">
        <v>383</v>
      </c>
      <c r="AB14" s="272" t="s">
        <v>64</v>
      </c>
      <c r="AC14" s="26" t="s">
        <v>57</v>
      </c>
      <c r="AD14" s="257"/>
      <c r="AE14" s="257"/>
      <c r="AF14" s="257"/>
      <c r="AG14" s="257"/>
      <c r="AH14" s="257"/>
      <c r="AI14" s="257"/>
      <c r="AJ14" s="257"/>
    </row>
    <row r="15" spans="1:36" s="264" customFormat="1" ht="15.6" customHeight="1" x14ac:dyDescent="0.25">
      <c r="A15" s="259"/>
      <c r="B15" s="26">
        <v>2020</v>
      </c>
      <c r="C15" s="26" t="s">
        <v>58</v>
      </c>
      <c r="D15" s="266" t="s">
        <v>103</v>
      </c>
      <c r="E15" s="74">
        <v>24</v>
      </c>
      <c r="F15" s="26">
        <v>0</v>
      </c>
      <c r="G15" s="26">
        <v>5</v>
      </c>
      <c r="H15" s="33">
        <v>0</v>
      </c>
      <c r="I15" s="26">
        <v>10</v>
      </c>
      <c r="J15" s="26">
        <v>23</v>
      </c>
      <c r="K15" s="33">
        <v>0.43469999999999998</v>
      </c>
      <c r="L15" s="26">
        <v>42</v>
      </c>
      <c r="M15" s="26">
        <v>62</v>
      </c>
      <c r="N15" s="33">
        <v>0.6774</v>
      </c>
      <c r="O15" s="26">
        <v>80</v>
      </c>
      <c r="P15" s="26">
        <v>155</v>
      </c>
      <c r="Q15" s="33">
        <v>0.5161</v>
      </c>
      <c r="R15" s="26">
        <v>132</v>
      </c>
      <c r="S15" s="267">
        <v>245</v>
      </c>
      <c r="T15" s="29">
        <v>0.53877551020408165</v>
      </c>
      <c r="U15" s="31"/>
      <c r="V15" s="26">
        <v>2020</v>
      </c>
      <c r="W15" s="26" t="s">
        <v>58</v>
      </c>
      <c r="X15" s="266" t="s">
        <v>103</v>
      </c>
      <c r="Y15" s="272"/>
      <c r="Z15" s="272"/>
      <c r="AA15" s="272" t="s">
        <v>182</v>
      </c>
      <c r="AB15" s="272" t="s">
        <v>64</v>
      </c>
      <c r="AC15" s="26" t="s">
        <v>100</v>
      </c>
      <c r="AD15" s="257"/>
      <c r="AE15" s="257"/>
      <c r="AF15" s="257"/>
      <c r="AG15" s="257"/>
      <c r="AH15" s="257"/>
      <c r="AI15" s="257"/>
      <c r="AJ15" s="257"/>
    </row>
    <row r="16" spans="1:36" s="264" customFormat="1" ht="15.6" customHeight="1" x14ac:dyDescent="0.25">
      <c r="A16" s="259"/>
      <c r="B16" s="26">
        <v>2021</v>
      </c>
      <c r="C16" s="26" t="s">
        <v>67</v>
      </c>
      <c r="D16" s="266" t="s">
        <v>103</v>
      </c>
      <c r="E16" s="74">
        <v>26</v>
      </c>
      <c r="F16" s="282">
        <v>2</v>
      </c>
      <c r="G16" s="282">
        <v>9</v>
      </c>
      <c r="H16" s="283">
        <v>0.22220000000000001</v>
      </c>
      <c r="I16" s="282">
        <v>6</v>
      </c>
      <c r="J16" s="282">
        <v>27</v>
      </c>
      <c r="K16" s="283">
        <v>0.22220000000000001</v>
      </c>
      <c r="L16" s="282">
        <v>35</v>
      </c>
      <c r="M16" s="282">
        <v>52</v>
      </c>
      <c r="N16" s="283">
        <v>0.67310000000000003</v>
      </c>
      <c r="O16" s="282">
        <v>82</v>
      </c>
      <c r="P16" s="282">
        <v>170</v>
      </c>
      <c r="Q16" s="283">
        <v>0.4824</v>
      </c>
      <c r="R16" s="282">
        <v>125</v>
      </c>
      <c r="S16" s="282">
        <v>258</v>
      </c>
      <c r="T16" s="283">
        <v>0.48449999999999999</v>
      </c>
      <c r="U16" s="31"/>
      <c r="V16" s="26">
        <v>2021</v>
      </c>
      <c r="W16" s="26" t="s">
        <v>67</v>
      </c>
      <c r="X16" s="266" t="s">
        <v>103</v>
      </c>
      <c r="Y16" s="272"/>
      <c r="Z16" s="272"/>
      <c r="AA16" s="272"/>
      <c r="AB16" s="272" t="s">
        <v>56</v>
      </c>
      <c r="AC16" s="26" t="s">
        <v>387</v>
      </c>
      <c r="AD16" s="257"/>
      <c r="AE16" s="257"/>
      <c r="AF16" s="257"/>
      <c r="AG16" s="257"/>
      <c r="AH16" s="257"/>
      <c r="AI16" s="257"/>
      <c r="AJ16" s="257"/>
    </row>
    <row r="17" spans="1:36" s="264" customFormat="1" ht="15.6" customHeight="1" x14ac:dyDescent="0.25">
      <c r="A17" s="259"/>
      <c r="B17" s="26">
        <v>2022</v>
      </c>
      <c r="C17" s="26" t="s">
        <v>64</v>
      </c>
      <c r="D17" s="266" t="s">
        <v>413</v>
      </c>
      <c r="E17" s="74">
        <v>30</v>
      </c>
      <c r="F17" s="282">
        <v>2</v>
      </c>
      <c r="G17" s="282">
        <v>4</v>
      </c>
      <c r="H17" s="283">
        <v>0.5</v>
      </c>
      <c r="I17" s="282">
        <v>9</v>
      </c>
      <c r="J17" s="282">
        <v>18</v>
      </c>
      <c r="K17" s="283">
        <v>0.5</v>
      </c>
      <c r="L17" s="282">
        <v>49</v>
      </c>
      <c r="M17" s="282">
        <v>79</v>
      </c>
      <c r="N17" s="283">
        <v>0.62029999999999996</v>
      </c>
      <c r="O17" s="282">
        <v>105</v>
      </c>
      <c r="P17" s="282">
        <v>181</v>
      </c>
      <c r="Q17" s="283">
        <v>0.58009999999999995</v>
      </c>
      <c r="R17" s="282">
        <v>165</v>
      </c>
      <c r="S17" s="282">
        <v>282</v>
      </c>
      <c r="T17" s="283">
        <v>0.58509999999999995</v>
      </c>
      <c r="U17" s="31"/>
      <c r="V17" s="26">
        <v>2022</v>
      </c>
      <c r="W17" s="26" t="s">
        <v>64</v>
      </c>
      <c r="X17" s="266" t="s">
        <v>413</v>
      </c>
      <c r="Y17" s="272"/>
      <c r="Z17" s="272"/>
      <c r="AA17" s="272" t="s">
        <v>459</v>
      </c>
      <c r="AB17" s="272" t="s">
        <v>64</v>
      </c>
      <c r="AC17" s="26" t="s">
        <v>63</v>
      </c>
      <c r="AD17" s="257"/>
      <c r="AE17" s="257"/>
      <c r="AF17" s="257"/>
      <c r="AG17" s="257"/>
      <c r="AH17" s="257"/>
      <c r="AI17" s="257"/>
      <c r="AJ17" s="257"/>
    </row>
    <row r="18" spans="1:36" s="264" customFormat="1" ht="15.6" customHeight="1" x14ac:dyDescent="0.25">
      <c r="A18" s="259"/>
      <c r="B18" s="17" t="s">
        <v>7</v>
      </c>
      <c r="C18" s="18"/>
      <c r="D18" s="16"/>
      <c r="E18" s="19">
        <f>SUM(E4:E17)</f>
        <v>371</v>
      </c>
      <c r="F18" s="19">
        <f>SUM(F4:F17)</f>
        <v>22</v>
      </c>
      <c r="G18" s="19">
        <f>SUM(G4:G17)</f>
        <v>73</v>
      </c>
      <c r="H18" s="268">
        <f>PRODUCT(F18/G18)</f>
        <v>0.30136986301369861</v>
      </c>
      <c r="I18" s="19">
        <f>SUM(I4:I17)</f>
        <v>132</v>
      </c>
      <c r="J18" s="19">
        <f>SUM(J4:J17)</f>
        <v>294</v>
      </c>
      <c r="K18" s="268">
        <f>PRODUCT(I18/J18)</f>
        <v>0.44897959183673469</v>
      </c>
      <c r="L18" s="19">
        <f>SUM(L4:L17)</f>
        <v>530</v>
      </c>
      <c r="M18" s="19">
        <f>SUM(M4:M17)</f>
        <v>866</v>
      </c>
      <c r="N18" s="268">
        <f>PRODUCT(L18/M18)</f>
        <v>0.61200923787528871</v>
      </c>
      <c r="O18" s="19">
        <f>SUM(O4:O17)</f>
        <v>1195</v>
      </c>
      <c r="P18" s="19">
        <f>SUM(P4:P17)</f>
        <v>2204</v>
      </c>
      <c r="Q18" s="268">
        <f>PRODUCT(O18/P18)</f>
        <v>0.5421960072595281</v>
      </c>
      <c r="R18" s="19">
        <f>SUM(R4:R17)</f>
        <v>1874</v>
      </c>
      <c r="S18" s="19">
        <f>SUM(S4:S17)</f>
        <v>3432</v>
      </c>
      <c r="T18" s="268">
        <f>PRODUCT(R18/S18)</f>
        <v>0.546037296037296</v>
      </c>
      <c r="U18" s="31"/>
      <c r="V18" s="18"/>
      <c r="W18" s="15"/>
      <c r="X18" s="159"/>
      <c r="Y18" s="15"/>
      <c r="Z18" s="15"/>
      <c r="AA18" s="15"/>
      <c r="AB18" s="15"/>
      <c r="AC18" s="16"/>
      <c r="AD18" s="257"/>
      <c r="AE18" s="257"/>
      <c r="AF18" s="257"/>
      <c r="AG18" s="257"/>
      <c r="AH18" s="257"/>
      <c r="AI18" s="257"/>
      <c r="AJ18" s="257"/>
    </row>
    <row r="19" spans="1:36" s="264" customFormat="1" ht="15.6" customHeight="1" x14ac:dyDescent="0.25">
      <c r="A19" s="269"/>
      <c r="B19" s="257"/>
      <c r="C19" s="257"/>
      <c r="D19" s="257"/>
      <c r="E19" s="31"/>
      <c r="F19" s="257"/>
      <c r="G19" s="257"/>
      <c r="H19" s="270"/>
      <c r="I19" s="257"/>
      <c r="J19" s="257"/>
      <c r="K19" s="271"/>
      <c r="L19" s="257"/>
      <c r="M19" s="257"/>
      <c r="N19" s="257"/>
      <c r="O19" s="257"/>
      <c r="P19" s="257"/>
      <c r="Q19" s="257"/>
      <c r="R19" s="257"/>
      <c r="S19" s="257"/>
      <c r="T19" s="257"/>
      <c r="U19" s="31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15.6" customHeight="1" x14ac:dyDescent="0.25">
      <c r="A20" s="259"/>
      <c r="B20" s="11" t="s">
        <v>462</v>
      </c>
      <c r="C20" s="12"/>
      <c r="D20" s="254"/>
      <c r="E20" s="12"/>
      <c r="F20" s="180"/>
      <c r="G20" s="69"/>
      <c r="H20" s="12"/>
      <c r="I20" s="180"/>
      <c r="J20" s="69"/>
      <c r="K20" s="12"/>
      <c r="L20" s="180"/>
      <c r="M20" s="69"/>
      <c r="N20" s="12"/>
      <c r="O20" s="180"/>
      <c r="P20" s="69"/>
      <c r="Q20" s="12"/>
      <c r="R20" s="180"/>
      <c r="S20" s="69"/>
      <c r="T20" s="28"/>
      <c r="U20" s="257"/>
      <c r="V20" s="11" t="s">
        <v>468</v>
      </c>
      <c r="W20" s="12"/>
      <c r="X20" s="254"/>
      <c r="Y20" s="69"/>
      <c r="Z20" s="69"/>
      <c r="AA20" s="69"/>
      <c r="AB20" s="69"/>
      <c r="AC20" s="136"/>
      <c r="AD20" s="257"/>
      <c r="AE20" s="257"/>
      <c r="AF20" s="257"/>
      <c r="AG20" s="257"/>
      <c r="AH20" s="257"/>
      <c r="AI20" s="257"/>
      <c r="AJ20" s="257"/>
    </row>
    <row r="21" spans="1:36" s="264" customFormat="1" ht="15.6" customHeight="1" x14ac:dyDescent="0.25">
      <c r="A21" s="259"/>
      <c r="B21" s="18"/>
      <c r="C21" s="15"/>
      <c r="D21" s="260"/>
      <c r="E21" s="214"/>
      <c r="F21" s="261"/>
      <c r="G21" s="214" t="s">
        <v>17</v>
      </c>
      <c r="H21" s="262"/>
      <c r="I21" s="261"/>
      <c r="J21" s="214" t="s">
        <v>18</v>
      </c>
      <c r="K21" s="263"/>
      <c r="L21" s="261"/>
      <c r="M21" s="214" t="s">
        <v>19</v>
      </c>
      <c r="N21" s="213"/>
      <c r="O21" s="261"/>
      <c r="P21" s="214" t="s">
        <v>20</v>
      </c>
      <c r="Q21" s="213"/>
      <c r="R21" s="261"/>
      <c r="S21" s="214" t="s">
        <v>7</v>
      </c>
      <c r="T21" s="213"/>
      <c r="U21" s="31"/>
      <c r="V21" s="18"/>
      <c r="W21" s="15"/>
      <c r="X21" s="159"/>
      <c r="Y21" s="15"/>
      <c r="Z21" s="15"/>
      <c r="AA21" s="15"/>
      <c r="AB21" s="15"/>
      <c r="AC21" s="16"/>
      <c r="AD21" s="257"/>
      <c r="AE21" s="257"/>
      <c r="AF21" s="257"/>
      <c r="AG21" s="257"/>
      <c r="AH21" s="257"/>
      <c r="AI21" s="257"/>
      <c r="AJ21" s="257"/>
    </row>
    <row r="22" spans="1:36" ht="15.6" customHeight="1" x14ac:dyDescent="0.25">
      <c r="A22" s="259"/>
      <c r="B22" s="18" t="s">
        <v>0</v>
      </c>
      <c r="C22" s="15" t="s">
        <v>4</v>
      </c>
      <c r="D22" s="260" t="s">
        <v>1</v>
      </c>
      <c r="E22" s="15" t="s">
        <v>3</v>
      </c>
      <c r="F22" s="18" t="s">
        <v>16</v>
      </c>
      <c r="G22" s="15" t="s">
        <v>456</v>
      </c>
      <c r="H22" s="265" t="s">
        <v>457</v>
      </c>
      <c r="I22" s="18" t="s">
        <v>16</v>
      </c>
      <c r="J22" s="15" t="s">
        <v>456</v>
      </c>
      <c r="K22" s="265" t="s">
        <v>457</v>
      </c>
      <c r="L22" s="18" t="s">
        <v>16</v>
      </c>
      <c r="M22" s="15" t="s">
        <v>456</v>
      </c>
      <c r="N22" s="265" t="s">
        <v>457</v>
      </c>
      <c r="O22" s="18" t="s">
        <v>16</v>
      </c>
      <c r="P22" s="15" t="s">
        <v>456</v>
      </c>
      <c r="Q22" s="265" t="s">
        <v>457</v>
      </c>
      <c r="R22" s="18" t="s">
        <v>16</v>
      </c>
      <c r="S22" s="15" t="s">
        <v>456</v>
      </c>
      <c r="T22" s="265" t="s">
        <v>457</v>
      </c>
      <c r="U22" s="31"/>
      <c r="V22" s="18" t="s">
        <v>0</v>
      </c>
      <c r="W22" s="15" t="s">
        <v>4</v>
      </c>
      <c r="X22" s="260" t="s">
        <v>1</v>
      </c>
      <c r="Y22" s="18" t="s">
        <v>17</v>
      </c>
      <c r="Z22" s="15" t="s">
        <v>18</v>
      </c>
      <c r="AA22" s="15" t="s">
        <v>19</v>
      </c>
      <c r="AB22" s="15" t="s">
        <v>20</v>
      </c>
      <c r="AC22" s="16" t="s">
        <v>16</v>
      </c>
      <c r="AD22" s="257"/>
      <c r="AE22" s="257"/>
      <c r="AF22" s="257"/>
      <c r="AG22" s="257"/>
      <c r="AH22" s="257"/>
      <c r="AI22" s="257"/>
      <c r="AJ22" s="257"/>
    </row>
    <row r="23" spans="1:36" ht="15.6" customHeight="1" x14ac:dyDescent="0.25">
      <c r="A23" s="259"/>
      <c r="B23" s="26">
        <v>2012</v>
      </c>
      <c r="C23" s="26" t="s">
        <v>65</v>
      </c>
      <c r="D23" s="266" t="s">
        <v>102</v>
      </c>
      <c r="E23" s="74">
        <v>11</v>
      </c>
      <c r="F23" s="26">
        <v>0</v>
      </c>
      <c r="G23" s="26">
        <v>1</v>
      </c>
      <c r="H23" s="33">
        <v>0</v>
      </c>
      <c r="I23" s="26">
        <v>4</v>
      </c>
      <c r="J23" s="26">
        <v>7</v>
      </c>
      <c r="K23" s="33">
        <v>0.57140000000000002</v>
      </c>
      <c r="L23" s="26">
        <v>14</v>
      </c>
      <c r="M23" s="26">
        <v>29</v>
      </c>
      <c r="N23" s="33">
        <v>0.48270000000000002</v>
      </c>
      <c r="O23" s="26">
        <v>28</v>
      </c>
      <c r="P23" s="26">
        <v>54</v>
      </c>
      <c r="Q23" s="33">
        <v>0.51849999999999996</v>
      </c>
      <c r="R23" s="26">
        <v>46</v>
      </c>
      <c r="S23" s="267">
        <v>91</v>
      </c>
      <c r="T23" s="33">
        <v>0.50539999999999996</v>
      </c>
      <c r="U23" s="257"/>
      <c r="V23" s="26">
        <v>2012</v>
      </c>
      <c r="W23" s="26" t="s">
        <v>65</v>
      </c>
      <c r="X23" s="266" t="s">
        <v>102</v>
      </c>
      <c r="Y23" s="272"/>
      <c r="Z23" s="272"/>
      <c r="AA23" s="272" t="s">
        <v>100</v>
      </c>
      <c r="AB23" s="272" t="s">
        <v>63</v>
      </c>
      <c r="AC23" s="26" t="s">
        <v>458</v>
      </c>
      <c r="AD23" s="257"/>
      <c r="AE23" s="257"/>
      <c r="AF23" s="257"/>
      <c r="AG23" s="257"/>
      <c r="AH23" s="257"/>
      <c r="AI23" s="257"/>
      <c r="AJ23" s="257"/>
    </row>
    <row r="24" spans="1:36" ht="15.6" customHeight="1" x14ac:dyDescent="0.25">
      <c r="A24" s="259"/>
      <c r="B24" s="26">
        <v>2013</v>
      </c>
      <c r="C24" s="26" t="s">
        <v>58</v>
      </c>
      <c r="D24" s="266" t="s">
        <v>103</v>
      </c>
      <c r="E24" s="74">
        <v>3</v>
      </c>
      <c r="F24" s="26">
        <v>0</v>
      </c>
      <c r="G24" s="26">
        <v>1</v>
      </c>
      <c r="H24" s="33">
        <v>0</v>
      </c>
      <c r="I24" s="26">
        <v>0</v>
      </c>
      <c r="J24" s="26">
        <v>1</v>
      </c>
      <c r="K24" s="33">
        <v>0</v>
      </c>
      <c r="L24" s="26">
        <v>5</v>
      </c>
      <c r="M24" s="26">
        <v>8</v>
      </c>
      <c r="N24" s="33">
        <v>0.625</v>
      </c>
      <c r="O24" s="26">
        <v>6</v>
      </c>
      <c r="P24" s="26">
        <v>12</v>
      </c>
      <c r="Q24" s="33">
        <v>0.5</v>
      </c>
      <c r="R24" s="26">
        <v>11</v>
      </c>
      <c r="S24" s="267">
        <v>22</v>
      </c>
      <c r="T24" s="29">
        <v>0.5</v>
      </c>
      <c r="U24" s="257"/>
      <c r="V24" s="26">
        <v>2013</v>
      </c>
      <c r="W24" s="26" t="s">
        <v>58</v>
      </c>
      <c r="X24" s="266" t="s">
        <v>103</v>
      </c>
      <c r="Y24" s="272"/>
      <c r="Z24" s="272"/>
      <c r="AA24" s="272" t="s">
        <v>387</v>
      </c>
      <c r="AB24" s="272" t="s">
        <v>460</v>
      </c>
      <c r="AC24" s="26"/>
      <c r="AD24" s="257"/>
      <c r="AE24" s="257"/>
      <c r="AF24" s="257"/>
      <c r="AG24" s="257"/>
      <c r="AH24" s="257"/>
      <c r="AI24" s="257"/>
      <c r="AJ24" s="257"/>
    </row>
    <row r="25" spans="1:36" ht="15.6" customHeight="1" x14ac:dyDescent="0.25">
      <c r="A25" s="259"/>
      <c r="B25" s="26">
        <v>2014</v>
      </c>
      <c r="C25" s="26" t="s">
        <v>57</v>
      </c>
      <c r="D25" s="266" t="s">
        <v>103</v>
      </c>
      <c r="E25" s="74">
        <v>4</v>
      </c>
      <c r="F25" s="26">
        <v>1</v>
      </c>
      <c r="G25" s="26">
        <v>1</v>
      </c>
      <c r="H25" s="29">
        <v>1</v>
      </c>
      <c r="I25" s="26">
        <v>1</v>
      </c>
      <c r="J25" s="26">
        <v>2</v>
      </c>
      <c r="K25" s="29">
        <v>0.5</v>
      </c>
      <c r="L25" s="26">
        <v>3</v>
      </c>
      <c r="M25" s="26">
        <v>9</v>
      </c>
      <c r="N25" s="29">
        <v>0.33329999999999999</v>
      </c>
      <c r="O25" s="26">
        <v>8</v>
      </c>
      <c r="P25" s="26">
        <v>22</v>
      </c>
      <c r="Q25" s="29">
        <v>0.36359999999999998</v>
      </c>
      <c r="R25" s="26">
        <v>13</v>
      </c>
      <c r="S25" s="267">
        <v>34</v>
      </c>
      <c r="T25" s="29">
        <v>0.38229999999999997</v>
      </c>
      <c r="U25" s="257"/>
      <c r="V25" s="26">
        <v>2014</v>
      </c>
      <c r="W25" s="26" t="s">
        <v>57</v>
      </c>
      <c r="X25" s="266" t="s">
        <v>103</v>
      </c>
      <c r="Y25" s="272"/>
      <c r="Z25" s="272"/>
      <c r="AA25" s="272"/>
      <c r="AB25" s="272" t="s">
        <v>180</v>
      </c>
      <c r="AC25" s="26"/>
      <c r="AD25" s="257"/>
      <c r="AE25" s="257"/>
      <c r="AF25" s="257"/>
      <c r="AG25" s="257"/>
      <c r="AH25" s="257"/>
      <c r="AI25" s="257"/>
      <c r="AJ25" s="257"/>
    </row>
    <row r="26" spans="1:36" ht="15.6" customHeight="1" x14ac:dyDescent="0.25">
      <c r="A26" s="259"/>
      <c r="B26" s="26">
        <v>2015</v>
      </c>
      <c r="C26" s="26" t="s">
        <v>91</v>
      </c>
      <c r="D26" s="266" t="s">
        <v>103</v>
      </c>
      <c r="E26" s="74"/>
      <c r="F26" s="26"/>
      <c r="G26" s="26"/>
      <c r="H26" s="29"/>
      <c r="I26" s="26"/>
      <c r="J26" s="26"/>
      <c r="K26" s="29"/>
      <c r="L26" s="26"/>
      <c r="M26" s="26"/>
      <c r="N26" s="29"/>
      <c r="O26" s="26"/>
      <c r="P26" s="26"/>
      <c r="Q26" s="29"/>
      <c r="R26" s="26"/>
      <c r="S26" s="267"/>
      <c r="T26" s="29"/>
      <c r="U26" s="257"/>
      <c r="V26" s="26">
        <v>2015</v>
      </c>
      <c r="W26" s="26" t="s">
        <v>91</v>
      </c>
      <c r="X26" s="266" t="s">
        <v>103</v>
      </c>
      <c r="Y26" s="272"/>
      <c r="Z26" s="272"/>
      <c r="AA26" s="272"/>
      <c r="AB26" s="272"/>
      <c r="AC26" s="26"/>
      <c r="AD26" s="257"/>
      <c r="AE26" s="257"/>
      <c r="AF26" s="257"/>
      <c r="AG26" s="257"/>
      <c r="AH26" s="257"/>
      <c r="AI26" s="257"/>
      <c r="AJ26" s="257"/>
    </row>
    <row r="27" spans="1:36" ht="15.6" customHeight="1" x14ac:dyDescent="0.25">
      <c r="A27" s="259"/>
      <c r="B27" s="26">
        <v>2016</v>
      </c>
      <c r="C27" s="26" t="s">
        <v>91</v>
      </c>
      <c r="D27" s="266" t="s">
        <v>103</v>
      </c>
      <c r="E27" s="74">
        <v>3</v>
      </c>
      <c r="F27" s="26">
        <v>0</v>
      </c>
      <c r="G27" s="26">
        <v>0</v>
      </c>
      <c r="H27" s="29">
        <v>0</v>
      </c>
      <c r="I27" s="26">
        <v>1</v>
      </c>
      <c r="J27" s="26">
        <v>2</v>
      </c>
      <c r="K27" s="29">
        <v>0.5</v>
      </c>
      <c r="L27" s="26">
        <v>5</v>
      </c>
      <c r="M27" s="26">
        <v>7</v>
      </c>
      <c r="N27" s="29">
        <v>0.71419999999999995</v>
      </c>
      <c r="O27" s="26">
        <v>5</v>
      </c>
      <c r="P27" s="26">
        <v>19</v>
      </c>
      <c r="Q27" s="29">
        <v>0.2631</v>
      </c>
      <c r="R27" s="26">
        <v>11</v>
      </c>
      <c r="S27" s="267">
        <v>28</v>
      </c>
      <c r="T27" s="33">
        <v>0.39279999999999998</v>
      </c>
      <c r="U27" s="257"/>
      <c r="V27" s="26">
        <v>2016</v>
      </c>
      <c r="W27" s="26" t="s">
        <v>91</v>
      </c>
      <c r="X27" s="266" t="s">
        <v>103</v>
      </c>
      <c r="Y27" s="272"/>
      <c r="Z27" s="272"/>
      <c r="AA27" s="272"/>
      <c r="AB27" s="272" t="s">
        <v>460</v>
      </c>
      <c r="AC27" s="26"/>
      <c r="AD27" s="257"/>
      <c r="AE27" s="257"/>
      <c r="AF27" s="257"/>
      <c r="AG27" s="257"/>
      <c r="AH27" s="257"/>
      <c r="AI27" s="257"/>
      <c r="AJ27" s="257"/>
    </row>
    <row r="28" spans="1:36" s="274" customFormat="1" ht="15.6" customHeight="1" x14ac:dyDescent="0.25">
      <c r="A28" s="273"/>
      <c r="B28" s="26">
        <v>2017</v>
      </c>
      <c r="C28" s="26" t="s">
        <v>57</v>
      </c>
      <c r="D28" s="266" t="s">
        <v>103</v>
      </c>
      <c r="E28" s="74">
        <v>4</v>
      </c>
      <c r="F28" s="26">
        <v>2</v>
      </c>
      <c r="G28" s="26">
        <v>4</v>
      </c>
      <c r="H28" s="29">
        <v>0.5</v>
      </c>
      <c r="I28" s="26">
        <v>2</v>
      </c>
      <c r="J28" s="26">
        <v>8</v>
      </c>
      <c r="K28" s="29">
        <v>0.25</v>
      </c>
      <c r="L28" s="26">
        <v>6</v>
      </c>
      <c r="M28" s="26">
        <v>8</v>
      </c>
      <c r="N28" s="29">
        <v>0.75</v>
      </c>
      <c r="O28" s="26">
        <v>14</v>
      </c>
      <c r="P28" s="26">
        <v>21</v>
      </c>
      <c r="Q28" s="29">
        <v>0.66659999999999997</v>
      </c>
      <c r="R28" s="26">
        <v>24</v>
      </c>
      <c r="S28" s="267">
        <v>41</v>
      </c>
      <c r="T28" s="29">
        <v>0.58530000000000004</v>
      </c>
      <c r="U28" s="257"/>
      <c r="V28" s="26">
        <v>2017</v>
      </c>
      <c r="W28" s="26" t="s">
        <v>57</v>
      </c>
      <c r="X28" s="266" t="s">
        <v>103</v>
      </c>
      <c r="Y28" s="272"/>
      <c r="Z28" s="272"/>
      <c r="AA28" s="272" t="s">
        <v>177</v>
      </c>
      <c r="AB28" s="272" t="s">
        <v>90</v>
      </c>
      <c r="AC28" s="26"/>
      <c r="AD28" s="257"/>
      <c r="AE28" s="257"/>
      <c r="AF28" s="257"/>
      <c r="AG28" s="257"/>
      <c r="AH28" s="257"/>
      <c r="AI28" s="257"/>
      <c r="AJ28" s="257"/>
    </row>
    <row r="29" spans="1:36" ht="15.6" customHeight="1" x14ac:dyDescent="0.25">
      <c r="A29" s="259"/>
      <c r="B29" s="26">
        <v>2018</v>
      </c>
      <c r="C29" s="26" t="s">
        <v>59</v>
      </c>
      <c r="D29" s="266" t="s">
        <v>103</v>
      </c>
      <c r="E29" s="74">
        <v>3</v>
      </c>
      <c r="F29" s="26">
        <v>0</v>
      </c>
      <c r="G29" s="26">
        <v>2</v>
      </c>
      <c r="H29" s="33">
        <v>0</v>
      </c>
      <c r="I29" s="26">
        <v>1</v>
      </c>
      <c r="J29" s="26">
        <v>7</v>
      </c>
      <c r="K29" s="33">
        <v>0.14280000000000001</v>
      </c>
      <c r="L29" s="26">
        <v>1</v>
      </c>
      <c r="M29" s="26">
        <v>3</v>
      </c>
      <c r="N29" s="33">
        <v>0.33329999999999999</v>
      </c>
      <c r="O29" s="26">
        <v>5</v>
      </c>
      <c r="P29" s="26">
        <v>13</v>
      </c>
      <c r="Q29" s="33">
        <v>0.3846</v>
      </c>
      <c r="R29" s="26">
        <v>7</v>
      </c>
      <c r="S29" s="267">
        <v>25</v>
      </c>
      <c r="T29" s="29">
        <v>0.28000000000000003</v>
      </c>
      <c r="U29" s="257"/>
      <c r="V29" s="26">
        <v>2018</v>
      </c>
      <c r="W29" s="26" t="s">
        <v>59</v>
      </c>
      <c r="X29" s="266" t="s">
        <v>103</v>
      </c>
      <c r="Y29" s="272"/>
      <c r="Z29" s="272"/>
      <c r="AA29" s="272"/>
      <c r="AB29" s="272" t="s">
        <v>461</v>
      </c>
      <c r="AC29" s="26"/>
      <c r="AD29" s="257"/>
      <c r="AE29" s="257"/>
      <c r="AF29" s="257"/>
      <c r="AG29" s="257"/>
      <c r="AH29" s="257"/>
      <c r="AI29" s="257"/>
      <c r="AJ29" s="257"/>
    </row>
    <row r="30" spans="1:36" ht="15.6" customHeight="1" x14ac:dyDescent="0.25">
      <c r="A30" s="259"/>
      <c r="B30" s="26">
        <v>2019</v>
      </c>
      <c r="C30" s="26" t="s">
        <v>59</v>
      </c>
      <c r="D30" s="266" t="s">
        <v>103</v>
      </c>
      <c r="E30" s="74">
        <v>3</v>
      </c>
      <c r="F30" s="26">
        <v>0</v>
      </c>
      <c r="G30" s="26">
        <v>1</v>
      </c>
      <c r="H30" s="33">
        <v>0</v>
      </c>
      <c r="I30" s="26">
        <v>2</v>
      </c>
      <c r="J30" s="26">
        <v>4</v>
      </c>
      <c r="K30" s="33">
        <v>0.5</v>
      </c>
      <c r="L30" s="26">
        <v>7</v>
      </c>
      <c r="M30" s="26">
        <v>8</v>
      </c>
      <c r="N30" s="33">
        <v>0.875</v>
      </c>
      <c r="O30" s="26">
        <v>11</v>
      </c>
      <c r="P30" s="26">
        <v>19</v>
      </c>
      <c r="Q30" s="33">
        <v>0.57889999999999997</v>
      </c>
      <c r="R30" s="26">
        <v>20</v>
      </c>
      <c r="S30" s="267">
        <v>32</v>
      </c>
      <c r="T30" s="29">
        <v>0.625</v>
      </c>
      <c r="U30" s="257"/>
      <c r="V30" s="26">
        <v>2019</v>
      </c>
      <c r="W30" s="26" t="s">
        <v>59</v>
      </c>
      <c r="X30" s="266" t="s">
        <v>103</v>
      </c>
      <c r="Y30" s="272"/>
      <c r="Z30" s="272"/>
      <c r="AA30" s="272" t="s">
        <v>460</v>
      </c>
      <c r="AB30" s="272" t="s">
        <v>100</v>
      </c>
      <c r="AC30" s="26"/>
      <c r="AD30" s="257"/>
      <c r="AE30" s="257"/>
      <c r="AF30" s="257"/>
      <c r="AG30" s="257"/>
      <c r="AH30" s="257"/>
      <c r="AI30" s="257"/>
      <c r="AJ30" s="257"/>
    </row>
    <row r="31" spans="1:36" ht="15.6" customHeight="1" x14ac:dyDescent="0.25">
      <c r="A31" s="259"/>
      <c r="B31" s="26">
        <v>2020</v>
      </c>
      <c r="C31" s="26" t="s">
        <v>58</v>
      </c>
      <c r="D31" s="266" t="s">
        <v>103</v>
      </c>
      <c r="E31" s="74">
        <v>2</v>
      </c>
      <c r="F31" s="26">
        <v>1</v>
      </c>
      <c r="G31" s="26">
        <v>2</v>
      </c>
      <c r="H31" s="33">
        <v>0.5</v>
      </c>
      <c r="I31" s="26">
        <v>3</v>
      </c>
      <c r="J31" s="26">
        <v>3</v>
      </c>
      <c r="K31" s="33">
        <v>1</v>
      </c>
      <c r="L31" s="26">
        <v>1</v>
      </c>
      <c r="M31" s="26">
        <v>3</v>
      </c>
      <c r="N31" s="33">
        <v>0.33329999999999999</v>
      </c>
      <c r="O31" s="26">
        <v>3</v>
      </c>
      <c r="P31" s="26">
        <v>10</v>
      </c>
      <c r="Q31" s="33">
        <v>0.3</v>
      </c>
      <c r="R31" s="26">
        <v>8</v>
      </c>
      <c r="S31" s="267">
        <v>18</v>
      </c>
      <c r="T31" s="29">
        <v>0.44440000000000002</v>
      </c>
      <c r="U31" s="257"/>
      <c r="V31" s="26">
        <v>2020</v>
      </c>
      <c r="W31" s="26" t="s">
        <v>58</v>
      </c>
      <c r="X31" s="266" t="s">
        <v>103</v>
      </c>
      <c r="Y31" s="272"/>
      <c r="Z31" s="272" t="s">
        <v>467</v>
      </c>
      <c r="AA31" s="272"/>
      <c r="AB31" s="272" t="s">
        <v>178</v>
      </c>
      <c r="AC31" s="26"/>
      <c r="AD31" s="257"/>
      <c r="AE31" s="257"/>
      <c r="AF31" s="257"/>
      <c r="AG31" s="257"/>
      <c r="AH31" s="257"/>
      <c r="AI31" s="257"/>
      <c r="AJ31" s="257"/>
    </row>
    <row r="32" spans="1:36" ht="15.6" customHeight="1" x14ac:dyDescent="0.25">
      <c r="A32" s="259"/>
      <c r="B32" s="26">
        <v>2021</v>
      </c>
      <c r="C32" s="26" t="s">
        <v>67</v>
      </c>
      <c r="D32" s="266" t="s">
        <v>103</v>
      </c>
      <c r="E32" s="74"/>
      <c r="F32" s="26"/>
      <c r="G32" s="26"/>
      <c r="H32" s="33"/>
      <c r="I32" s="26"/>
      <c r="J32" s="26"/>
      <c r="K32" s="33"/>
      <c r="L32" s="26"/>
      <c r="M32" s="26"/>
      <c r="N32" s="33"/>
      <c r="O32" s="26"/>
      <c r="P32" s="26"/>
      <c r="Q32" s="33"/>
      <c r="R32" s="26"/>
      <c r="S32" s="267"/>
      <c r="T32" s="29"/>
      <c r="U32" s="257"/>
      <c r="V32" s="26">
        <v>2021</v>
      </c>
      <c r="W32" s="26" t="s">
        <v>67</v>
      </c>
      <c r="X32" s="266" t="s">
        <v>103</v>
      </c>
      <c r="Y32" s="272"/>
      <c r="Z32" s="272"/>
      <c r="AA32" s="272"/>
      <c r="AB32" s="272"/>
      <c r="AC32" s="26"/>
      <c r="AD32" s="257"/>
      <c r="AE32" s="257"/>
      <c r="AF32" s="257"/>
      <c r="AG32" s="257"/>
      <c r="AH32" s="257"/>
      <c r="AI32" s="257"/>
      <c r="AJ32" s="257"/>
    </row>
    <row r="33" spans="1:36" ht="15.6" customHeight="1" x14ac:dyDescent="0.25">
      <c r="A33" s="259"/>
      <c r="B33" s="26">
        <v>2022</v>
      </c>
      <c r="C33" s="26" t="s">
        <v>64</v>
      </c>
      <c r="D33" s="266" t="s">
        <v>413</v>
      </c>
      <c r="E33" s="74">
        <v>10</v>
      </c>
      <c r="F33" s="26">
        <v>1</v>
      </c>
      <c r="G33" s="26">
        <v>2</v>
      </c>
      <c r="H33" s="33">
        <v>0.5</v>
      </c>
      <c r="I33" s="26">
        <v>1</v>
      </c>
      <c r="J33" s="26">
        <v>5</v>
      </c>
      <c r="K33" s="33">
        <v>0.2</v>
      </c>
      <c r="L33" s="26">
        <v>17</v>
      </c>
      <c r="M33" s="26">
        <v>32</v>
      </c>
      <c r="N33" s="33">
        <v>0.53129999999999999</v>
      </c>
      <c r="O33" s="26">
        <v>36</v>
      </c>
      <c r="P33" s="26">
        <v>58</v>
      </c>
      <c r="Q33" s="33">
        <v>0.62070000000000003</v>
      </c>
      <c r="R33" s="26">
        <v>55</v>
      </c>
      <c r="S33" s="267">
        <v>97</v>
      </c>
      <c r="T33" s="29">
        <v>0.56699999999999995</v>
      </c>
      <c r="U33" s="257"/>
      <c r="V33" s="26">
        <v>2022</v>
      </c>
      <c r="W33" s="26" t="s">
        <v>64</v>
      </c>
      <c r="X33" s="266" t="s">
        <v>413</v>
      </c>
      <c r="Y33" s="272"/>
      <c r="Z33" s="272"/>
      <c r="AA33" s="272" t="s">
        <v>59</v>
      </c>
      <c r="AB33" s="272" t="s">
        <v>64</v>
      </c>
      <c r="AC33" s="26" t="s">
        <v>64</v>
      </c>
      <c r="AD33" s="257"/>
      <c r="AE33" s="257"/>
      <c r="AF33" s="257"/>
      <c r="AG33" s="257"/>
      <c r="AH33" s="257"/>
      <c r="AI33" s="257"/>
      <c r="AJ33" s="257"/>
    </row>
    <row r="34" spans="1:36" ht="15.6" customHeight="1" x14ac:dyDescent="0.25">
      <c r="A34" s="259"/>
      <c r="B34" s="17" t="s">
        <v>7</v>
      </c>
      <c r="C34" s="18"/>
      <c r="D34" s="16"/>
      <c r="E34" s="19">
        <f>SUM(E21:E33)</f>
        <v>43</v>
      </c>
      <c r="F34" s="19">
        <f>SUM(F23:F33)</f>
        <v>5</v>
      </c>
      <c r="G34" s="19">
        <f>SUM(G23:G33)</f>
        <v>14</v>
      </c>
      <c r="H34" s="268">
        <f>PRODUCT(F34/G34)</f>
        <v>0.35714285714285715</v>
      </c>
      <c r="I34" s="19">
        <f>SUM(I23:I33)</f>
        <v>15</v>
      </c>
      <c r="J34" s="19">
        <f>SUM(J23:J33)</f>
        <v>39</v>
      </c>
      <c r="K34" s="268">
        <f>PRODUCT(I34/J34)</f>
        <v>0.38461538461538464</v>
      </c>
      <c r="L34" s="19">
        <f>SUM(L23:L33)</f>
        <v>59</v>
      </c>
      <c r="M34" s="19">
        <f>SUM(M23:M33)</f>
        <v>107</v>
      </c>
      <c r="N34" s="268">
        <f>PRODUCT(L34/M34)</f>
        <v>0.55140186915887845</v>
      </c>
      <c r="O34" s="19">
        <f>SUM(O23:O33)</f>
        <v>116</v>
      </c>
      <c r="P34" s="19">
        <f>SUM(P23:P33)</f>
        <v>228</v>
      </c>
      <c r="Q34" s="268">
        <f>PRODUCT(O34/P34)</f>
        <v>0.50877192982456143</v>
      </c>
      <c r="R34" s="19">
        <f>SUM(R23:R33)</f>
        <v>195</v>
      </c>
      <c r="S34" s="19">
        <f>SUM(S23:S33)</f>
        <v>388</v>
      </c>
      <c r="T34" s="268">
        <f>PRODUCT(R34/S34)</f>
        <v>0.50257731958762886</v>
      </c>
      <c r="U34" s="257"/>
      <c r="V34" s="18"/>
      <c r="W34" s="15"/>
      <c r="X34" s="159"/>
      <c r="Y34" s="15"/>
      <c r="Z34" s="15"/>
      <c r="AA34" s="15"/>
      <c r="AB34" s="15"/>
      <c r="AC34" s="16"/>
      <c r="AD34" s="257"/>
      <c r="AE34" s="257"/>
      <c r="AF34" s="257"/>
      <c r="AG34" s="257"/>
      <c r="AH34" s="257"/>
      <c r="AI34" s="257"/>
      <c r="AJ34" s="257"/>
    </row>
    <row r="35" spans="1:36" ht="15.6" customHeight="1" x14ac:dyDescent="0.25">
      <c r="A35" s="259"/>
      <c r="B35" s="257"/>
      <c r="C35" s="257"/>
      <c r="D35" s="257"/>
      <c r="E35" s="31"/>
      <c r="F35" s="257"/>
      <c r="G35" s="257"/>
      <c r="H35" s="270"/>
      <c r="I35" s="257"/>
      <c r="J35" s="257"/>
      <c r="K35" s="271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</row>
    <row r="36" spans="1:36" ht="15.6" customHeight="1" x14ac:dyDescent="0.25">
      <c r="A36" s="259"/>
      <c r="B36" s="11" t="s">
        <v>464</v>
      </c>
      <c r="C36" s="12"/>
      <c r="D36" s="254"/>
      <c r="E36" s="12"/>
      <c r="F36" s="180"/>
      <c r="G36" s="69"/>
      <c r="H36" s="12"/>
      <c r="I36" s="180"/>
      <c r="J36" s="69"/>
      <c r="K36" s="12"/>
      <c r="L36" s="180"/>
      <c r="M36" s="69"/>
      <c r="N36" s="12"/>
      <c r="O36" s="180"/>
      <c r="P36" s="69"/>
      <c r="Q36" s="12"/>
      <c r="R36" s="180"/>
      <c r="S36" s="69"/>
      <c r="T36" s="28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</row>
    <row r="37" spans="1:36" ht="15.6" customHeight="1" x14ac:dyDescent="0.25">
      <c r="A37" s="259"/>
      <c r="B37" s="18"/>
      <c r="C37" s="15"/>
      <c r="D37" s="260"/>
      <c r="E37" s="214"/>
      <c r="F37" s="261"/>
      <c r="G37" s="214" t="s">
        <v>17</v>
      </c>
      <c r="H37" s="262"/>
      <c r="I37" s="261"/>
      <c r="J37" s="214" t="s">
        <v>18</v>
      </c>
      <c r="K37" s="263"/>
      <c r="L37" s="261"/>
      <c r="M37" s="214" t="s">
        <v>19</v>
      </c>
      <c r="N37" s="213"/>
      <c r="O37" s="261"/>
      <c r="P37" s="214" t="s">
        <v>20</v>
      </c>
      <c r="Q37" s="213"/>
      <c r="R37" s="261"/>
      <c r="S37" s="214" t="s">
        <v>7</v>
      </c>
      <c r="T37" s="213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</row>
    <row r="38" spans="1:36" ht="15.6" customHeight="1" x14ac:dyDescent="0.25">
      <c r="A38" s="259"/>
      <c r="B38" s="23"/>
      <c r="C38" s="15"/>
      <c r="D38" s="260"/>
      <c r="E38" s="15" t="s">
        <v>3</v>
      </c>
      <c r="F38" s="18" t="s">
        <v>16</v>
      </c>
      <c r="G38" s="15" t="s">
        <v>456</v>
      </c>
      <c r="H38" s="265" t="s">
        <v>457</v>
      </c>
      <c r="I38" s="18" t="s">
        <v>16</v>
      </c>
      <c r="J38" s="15" t="s">
        <v>456</v>
      </c>
      <c r="K38" s="265" t="s">
        <v>457</v>
      </c>
      <c r="L38" s="18" t="s">
        <v>16</v>
      </c>
      <c r="M38" s="15" t="s">
        <v>456</v>
      </c>
      <c r="N38" s="265" t="s">
        <v>457</v>
      </c>
      <c r="O38" s="18" t="s">
        <v>16</v>
      </c>
      <c r="P38" s="15" t="s">
        <v>456</v>
      </c>
      <c r="Q38" s="265" t="s">
        <v>457</v>
      </c>
      <c r="R38" s="18" t="s">
        <v>16</v>
      </c>
      <c r="S38" s="15" t="s">
        <v>456</v>
      </c>
      <c r="T38" s="265" t="s">
        <v>457</v>
      </c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</row>
    <row r="39" spans="1:36" ht="15.6" customHeight="1" x14ac:dyDescent="0.25">
      <c r="A39" s="259"/>
      <c r="B39" s="17" t="s">
        <v>465</v>
      </c>
      <c r="C39" s="18"/>
      <c r="D39" s="16"/>
      <c r="E39" s="16">
        <f t="shared" ref="E39:T39" si="0">PRODUCT(E18)</f>
        <v>371</v>
      </c>
      <c r="F39" s="19">
        <f t="shared" si="0"/>
        <v>22</v>
      </c>
      <c r="G39" s="19">
        <f t="shared" si="0"/>
        <v>73</v>
      </c>
      <c r="H39" s="268">
        <f t="shared" si="0"/>
        <v>0.30136986301369861</v>
      </c>
      <c r="I39" s="19">
        <f t="shared" si="0"/>
        <v>132</v>
      </c>
      <c r="J39" s="19">
        <f t="shared" si="0"/>
        <v>294</v>
      </c>
      <c r="K39" s="268">
        <f t="shared" si="0"/>
        <v>0.44897959183673469</v>
      </c>
      <c r="L39" s="19">
        <f t="shared" si="0"/>
        <v>530</v>
      </c>
      <c r="M39" s="19">
        <f t="shared" si="0"/>
        <v>866</v>
      </c>
      <c r="N39" s="268">
        <f t="shared" si="0"/>
        <v>0.61200923787528871</v>
      </c>
      <c r="O39" s="19">
        <f t="shared" si="0"/>
        <v>1195</v>
      </c>
      <c r="P39" s="19">
        <f t="shared" si="0"/>
        <v>2204</v>
      </c>
      <c r="Q39" s="268">
        <f t="shared" si="0"/>
        <v>0.5421960072595281</v>
      </c>
      <c r="R39" s="19">
        <f t="shared" si="0"/>
        <v>1874</v>
      </c>
      <c r="S39" s="19">
        <f t="shared" si="0"/>
        <v>3432</v>
      </c>
      <c r="T39" s="268">
        <f t="shared" si="0"/>
        <v>0.546037296037296</v>
      </c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</row>
    <row r="40" spans="1:36" ht="15.6" customHeight="1" x14ac:dyDescent="0.25">
      <c r="A40" s="259"/>
      <c r="B40" s="17" t="s">
        <v>466</v>
      </c>
      <c r="C40" s="18"/>
      <c r="D40" s="16"/>
      <c r="E40" s="16">
        <f>PRODUCT(E34)</f>
        <v>43</v>
      </c>
      <c r="F40" s="19">
        <f t="shared" ref="F40:T40" si="1">PRODUCT(F34)</f>
        <v>5</v>
      </c>
      <c r="G40" s="19">
        <f t="shared" si="1"/>
        <v>14</v>
      </c>
      <c r="H40" s="268">
        <f t="shared" si="1"/>
        <v>0.35714285714285715</v>
      </c>
      <c r="I40" s="19">
        <f t="shared" si="1"/>
        <v>15</v>
      </c>
      <c r="J40" s="19">
        <f t="shared" si="1"/>
        <v>39</v>
      </c>
      <c r="K40" s="268">
        <f t="shared" si="1"/>
        <v>0.38461538461538464</v>
      </c>
      <c r="L40" s="19">
        <f t="shared" si="1"/>
        <v>59</v>
      </c>
      <c r="M40" s="19">
        <f t="shared" si="1"/>
        <v>107</v>
      </c>
      <c r="N40" s="268">
        <f t="shared" si="1"/>
        <v>0.55140186915887845</v>
      </c>
      <c r="O40" s="19">
        <f t="shared" si="1"/>
        <v>116</v>
      </c>
      <c r="P40" s="19">
        <f t="shared" si="1"/>
        <v>228</v>
      </c>
      <c r="Q40" s="268">
        <f t="shared" si="1"/>
        <v>0.50877192982456143</v>
      </c>
      <c r="R40" s="19">
        <f t="shared" si="1"/>
        <v>195</v>
      </c>
      <c r="S40" s="19">
        <f t="shared" si="1"/>
        <v>388</v>
      </c>
      <c r="T40" s="268">
        <f t="shared" si="1"/>
        <v>0.50257731958762886</v>
      </c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</row>
    <row r="41" spans="1:36" ht="15.6" customHeight="1" x14ac:dyDescent="0.25">
      <c r="A41" s="259"/>
      <c r="B41" s="257"/>
      <c r="C41" s="257"/>
      <c r="D41" s="257"/>
      <c r="E41" s="31"/>
      <c r="F41" s="257"/>
      <c r="G41" s="257"/>
      <c r="H41" s="270"/>
      <c r="I41" s="257"/>
      <c r="J41" s="257"/>
      <c r="K41" s="271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</row>
    <row r="42" spans="1:36" ht="15.6" customHeight="1" x14ac:dyDescent="0.25">
      <c r="A42" s="259"/>
      <c r="B42" s="257"/>
      <c r="C42" s="257"/>
      <c r="D42" s="257"/>
      <c r="E42" s="31"/>
      <c r="F42" s="257"/>
      <c r="G42" s="257"/>
      <c r="H42" s="270"/>
      <c r="I42" s="257"/>
      <c r="J42" s="257"/>
      <c r="K42" s="271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</row>
    <row r="43" spans="1:36" ht="15.6" customHeight="1" x14ac:dyDescent="0.25">
      <c r="A43" s="259"/>
      <c r="B43" s="257"/>
      <c r="C43" s="257"/>
      <c r="D43" s="257"/>
      <c r="E43" s="31"/>
      <c r="F43" s="257"/>
      <c r="G43" s="257"/>
      <c r="H43" s="270"/>
      <c r="I43" s="257"/>
      <c r="J43" s="257"/>
      <c r="K43" s="271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</row>
    <row r="44" spans="1:36" ht="15.6" customHeight="1" x14ac:dyDescent="0.25">
      <c r="A44" s="259"/>
      <c r="B44" s="257"/>
      <c r="C44" s="257"/>
      <c r="D44" s="257"/>
      <c r="E44" s="31"/>
      <c r="F44" s="257"/>
      <c r="G44" s="257"/>
      <c r="H44" s="270"/>
      <c r="I44" s="257"/>
      <c r="J44" s="257"/>
      <c r="K44" s="271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</row>
    <row r="45" spans="1:36" ht="15.6" customHeight="1" x14ac:dyDescent="0.25">
      <c r="A45" s="259"/>
      <c r="B45" s="257"/>
      <c r="C45" s="257"/>
      <c r="D45" s="257"/>
      <c r="E45" s="31"/>
      <c r="F45" s="257"/>
      <c r="G45" s="257"/>
      <c r="H45" s="270"/>
      <c r="I45" s="257"/>
      <c r="J45" s="257"/>
      <c r="K45" s="271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</row>
    <row r="46" spans="1:36" ht="15.6" customHeight="1" x14ac:dyDescent="0.25">
      <c r="A46" s="259"/>
      <c r="B46" s="257"/>
      <c r="C46" s="257"/>
      <c r="D46" s="257"/>
      <c r="E46" s="31"/>
      <c r="F46" s="257"/>
      <c r="G46" s="257"/>
      <c r="H46" s="270"/>
      <c r="I46" s="257"/>
      <c r="J46" s="257"/>
      <c r="K46" s="271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</row>
    <row r="47" spans="1:36" ht="15.6" customHeight="1" x14ac:dyDescent="0.25">
      <c r="A47" s="259"/>
      <c r="B47" s="257"/>
      <c r="C47" s="257"/>
      <c r="D47" s="257"/>
      <c r="E47" s="31"/>
      <c r="F47" s="257"/>
      <c r="G47" s="257"/>
      <c r="H47" s="270"/>
      <c r="I47" s="257"/>
      <c r="J47" s="257"/>
      <c r="K47" s="271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</row>
    <row r="48" spans="1:36" ht="15.6" customHeight="1" x14ac:dyDescent="0.25">
      <c r="A48" s="259"/>
      <c r="B48" s="257"/>
      <c r="C48" s="257"/>
      <c r="D48" s="257"/>
      <c r="E48" s="31"/>
      <c r="F48" s="257"/>
      <c r="G48" s="257"/>
      <c r="H48" s="270"/>
      <c r="I48" s="257"/>
      <c r="J48" s="257"/>
      <c r="K48" s="271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</row>
    <row r="49" spans="1:36" ht="15.6" customHeight="1" x14ac:dyDescent="0.25">
      <c r="A49" s="259"/>
      <c r="B49" s="257"/>
      <c r="C49" s="257"/>
      <c r="D49" s="257"/>
      <c r="E49" s="31"/>
      <c r="F49" s="257"/>
      <c r="G49" s="257"/>
      <c r="H49" s="270"/>
      <c r="I49" s="257"/>
      <c r="J49" s="257"/>
      <c r="K49" s="271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</row>
    <row r="50" spans="1:36" ht="15.6" customHeight="1" x14ac:dyDescent="0.25">
      <c r="A50" s="259"/>
      <c r="B50" s="257"/>
      <c r="C50" s="257"/>
      <c r="D50" s="257"/>
      <c r="E50" s="31"/>
      <c r="F50" s="257"/>
      <c r="G50" s="257"/>
      <c r="H50" s="270"/>
      <c r="I50" s="257"/>
      <c r="J50" s="257"/>
      <c r="K50" s="271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</row>
    <row r="51" spans="1:36" ht="15.6" customHeight="1" x14ac:dyDescent="0.25">
      <c r="A51" s="259"/>
      <c r="B51" s="257"/>
      <c r="C51" s="257"/>
      <c r="D51" s="257"/>
      <c r="E51" s="31"/>
      <c r="F51" s="257"/>
      <c r="G51" s="257"/>
      <c r="H51" s="270"/>
      <c r="I51" s="257"/>
      <c r="J51" s="257"/>
      <c r="K51" s="271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</row>
    <row r="52" spans="1:36" ht="15.6" customHeight="1" x14ac:dyDescent="0.25">
      <c r="A52" s="259"/>
      <c r="B52" s="257"/>
      <c r="C52" s="257"/>
      <c r="D52" s="257"/>
      <c r="E52" s="31"/>
      <c r="F52" s="257"/>
      <c r="G52" s="257"/>
      <c r="H52" s="270"/>
      <c r="I52" s="257"/>
      <c r="J52" s="257"/>
      <c r="K52" s="271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</row>
    <row r="53" spans="1:36" ht="15.6" customHeight="1" x14ac:dyDescent="0.25">
      <c r="A53" s="259"/>
      <c r="B53" s="257"/>
      <c r="C53" s="257"/>
      <c r="D53" s="257"/>
      <c r="E53" s="31"/>
      <c r="F53" s="257"/>
      <c r="G53" s="257"/>
      <c r="H53" s="270"/>
      <c r="I53" s="257"/>
      <c r="J53" s="257"/>
      <c r="K53" s="271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</row>
    <row r="54" spans="1:36" ht="15.6" customHeight="1" x14ac:dyDescent="0.25">
      <c r="A54" s="259"/>
      <c r="B54" s="257"/>
      <c r="C54" s="257"/>
      <c r="D54" s="257"/>
      <c r="E54" s="31"/>
      <c r="F54" s="257"/>
      <c r="G54" s="257"/>
      <c r="H54" s="270"/>
      <c r="I54" s="257"/>
      <c r="J54" s="257"/>
      <c r="K54" s="271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</row>
    <row r="55" spans="1:36" ht="15.6" customHeight="1" x14ac:dyDescent="0.25">
      <c r="A55" s="259"/>
      <c r="B55" s="257"/>
      <c r="C55" s="257"/>
      <c r="D55" s="257"/>
      <c r="E55" s="31"/>
      <c r="F55" s="257"/>
      <c r="G55" s="257"/>
      <c r="H55" s="270"/>
      <c r="I55" s="257"/>
      <c r="J55" s="257"/>
      <c r="K55" s="271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</row>
    <row r="56" spans="1:36" ht="15.6" customHeight="1" x14ac:dyDescent="0.25">
      <c r="A56" s="259"/>
      <c r="B56" s="257"/>
      <c r="C56" s="257"/>
      <c r="D56" s="257"/>
      <c r="E56" s="31"/>
      <c r="F56" s="257"/>
      <c r="G56" s="257"/>
      <c r="H56" s="270"/>
      <c r="I56" s="257"/>
      <c r="J56" s="257"/>
      <c r="K56" s="271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</row>
    <row r="57" spans="1:36" ht="15.6" customHeight="1" x14ac:dyDescent="0.25">
      <c r="A57" s="259"/>
      <c r="B57" s="257"/>
      <c r="C57" s="257"/>
      <c r="D57" s="257"/>
      <c r="E57" s="31"/>
      <c r="F57" s="257"/>
      <c r="G57" s="257"/>
      <c r="H57" s="270"/>
      <c r="I57" s="257"/>
      <c r="J57" s="257"/>
      <c r="K57" s="271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</row>
    <row r="58" spans="1:36" ht="15.6" customHeight="1" x14ac:dyDescent="0.25">
      <c r="A58" s="259"/>
      <c r="B58" s="257"/>
      <c r="C58" s="257"/>
      <c r="D58" s="257"/>
      <c r="E58" s="31"/>
      <c r="F58" s="257"/>
      <c r="G58" s="257"/>
      <c r="H58" s="270"/>
      <c r="I58" s="257"/>
      <c r="J58" s="257"/>
      <c r="K58" s="271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</row>
    <row r="59" spans="1:36" ht="15.6" customHeight="1" x14ac:dyDescent="0.25">
      <c r="A59" s="259"/>
      <c r="B59" s="257"/>
      <c r="C59" s="257"/>
      <c r="D59" s="257"/>
      <c r="E59" s="31"/>
      <c r="F59" s="257"/>
      <c r="G59" s="257"/>
      <c r="H59" s="270"/>
      <c r="I59" s="257"/>
      <c r="J59" s="257"/>
      <c r="K59" s="271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</row>
    <row r="60" spans="1:36" ht="15.6" customHeight="1" x14ac:dyDescent="0.25">
      <c r="A60" s="259"/>
      <c r="B60" s="257"/>
      <c r="C60" s="257"/>
      <c r="D60" s="257"/>
      <c r="E60" s="31"/>
      <c r="F60" s="257"/>
      <c r="G60" s="257"/>
      <c r="H60" s="270"/>
      <c r="I60" s="257"/>
      <c r="J60" s="257"/>
      <c r="K60" s="271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</row>
    <row r="61" spans="1:36" ht="15.6" customHeight="1" x14ac:dyDescent="0.25">
      <c r="A61" s="259"/>
      <c r="B61" s="257"/>
      <c r="C61" s="257"/>
      <c r="D61" s="257"/>
      <c r="E61" s="31"/>
      <c r="F61" s="257"/>
      <c r="G61" s="257"/>
      <c r="H61" s="270"/>
      <c r="I61" s="257"/>
      <c r="J61" s="257"/>
      <c r="K61" s="271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</row>
    <row r="62" spans="1:36" s="274" customFormat="1" ht="15.6" customHeight="1" x14ac:dyDescent="0.25">
      <c r="A62" s="273"/>
      <c r="B62" s="257"/>
      <c r="C62" s="257"/>
      <c r="D62" s="257"/>
      <c r="E62" s="31"/>
      <c r="F62" s="257"/>
      <c r="G62" s="257"/>
      <c r="H62" s="270"/>
      <c r="I62" s="257"/>
      <c r="J62" s="257"/>
      <c r="K62" s="271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</row>
    <row r="63" spans="1:36" s="274" customFormat="1" ht="15.6" customHeight="1" x14ac:dyDescent="0.25">
      <c r="A63" s="273"/>
      <c r="B63" s="257"/>
      <c r="C63" s="257"/>
      <c r="D63" s="257"/>
      <c r="E63" s="31"/>
      <c r="F63" s="257"/>
      <c r="G63" s="257"/>
      <c r="H63" s="270"/>
      <c r="I63" s="257"/>
      <c r="J63" s="257"/>
      <c r="K63" s="271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</row>
    <row r="64" spans="1:36" ht="15.6" customHeight="1" x14ac:dyDescent="0.25">
      <c r="A64" s="259"/>
      <c r="B64" s="257"/>
      <c r="C64" s="257"/>
      <c r="D64" s="257"/>
      <c r="E64" s="31"/>
      <c r="F64" s="257"/>
      <c r="G64" s="257"/>
      <c r="H64" s="270"/>
      <c r="I64" s="257"/>
      <c r="J64" s="257"/>
      <c r="K64" s="271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</row>
    <row r="65" spans="1:36" ht="15.6" customHeight="1" x14ac:dyDescent="0.25">
      <c r="A65" s="259"/>
      <c r="B65" s="257"/>
      <c r="C65" s="257"/>
      <c r="D65" s="257"/>
      <c r="E65" s="31"/>
      <c r="F65" s="257"/>
      <c r="G65" s="257"/>
      <c r="H65" s="270"/>
      <c r="I65" s="257"/>
      <c r="J65" s="257"/>
      <c r="K65" s="271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</row>
    <row r="66" spans="1:36" ht="15.6" customHeight="1" x14ac:dyDescent="0.25">
      <c r="A66" s="259"/>
      <c r="B66" s="257"/>
      <c r="C66" s="257"/>
      <c r="D66" s="257"/>
      <c r="E66" s="31"/>
      <c r="F66" s="257"/>
      <c r="G66" s="257"/>
      <c r="H66" s="270"/>
      <c r="I66" s="257"/>
      <c r="J66" s="257"/>
      <c r="K66" s="271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</row>
    <row r="67" spans="1:36" ht="15.6" customHeight="1" x14ac:dyDescent="0.25">
      <c r="A67" s="259"/>
      <c r="B67" s="257"/>
      <c r="C67" s="257"/>
      <c r="D67" s="257"/>
      <c r="E67" s="31"/>
      <c r="F67" s="257"/>
      <c r="G67" s="257"/>
      <c r="H67" s="270"/>
      <c r="I67" s="257"/>
      <c r="J67" s="257"/>
      <c r="K67" s="271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</row>
    <row r="68" spans="1:36" ht="15.6" customHeight="1" x14ac:dyDescent="0.25">
      <c r="A68" s="259"/>
      <c r="B68" s="257"/>
      <c r="C68" s="257"/>
      <c r="D68" s="257"/>
      <c r="E68" s="31"/>
      <c r="F68" s="257"/>
      <c r="G68" s="257"/>
      <c r="H68" s="270"/>
      <c r="I68" s="257"/>
      <c r="J68" s="257"/>
      <c r="K68" s="271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</row>
    <row r="69" spans="1:36" ht="15.6" customHeight="1" x14ac:dyDescent="0.25">
      <c r="A69" s="259"/>
      <c r="B69" s="257"/>
      <c r="C69" s="257"/>
      <c r="D69" s="257"/>
      <c r="E69" s="31"/>
      <c r="F69" s="257"/>
      <c r="G69" s="257"/>
      <c r="H69" s="270"/>
      <c r="I69" s="257"/>
      <c r="J69" s="257"/>
      <c r="K69" s="271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</row>
    <row r="70" spans="1:36" ht="15.6" customHeight="1" x14ac:dyDescent="0.25">
      <c r="A70" s="259"/>
      <c r="B70" s="257"/>
      <c r="C70" s="257"/>
      <c r="D70" s="257"/>
      <c r="E70" s="31"/>
      <c r="F70" s="257"/>
      <c r="G70" s="257"/>
      <c r="H70" s="270"/>
      <c r="I70" s="257"/>
      <c r="J70" s="257"/>
      <c r="K70" s="271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</row>
    <row r="71" spans="1:36" ht="15.6" customHeight="1" x14ac:dyDescent="0.25">
      <c r="A71" s="259"/>
      <c r="B71" s="257"/>
      <c r="C71" s="257"/>
      <c r="D71" s="257"/>
      <c r="E71" s="31"/>
      <c r="F71" s="257"/>
      <c r="G71" s="257"/>
      <c r="H71" s="270"/>
      <c r="I71" s="257"/>
      <c r="J71" s="257"/>
      <c r="K71" s="271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</row>
    <row r="72" spans="1:36" ht="15.6" customHeight="1" x14ac:dyDescent="0.25">
      <c r="A72" s="259"/>
      <c r="B72" s="257"/>
      <c r="C72" s="257"/>
      <c r="D72" s="257"/>
      <c r="E72" s="31"/>
      <c r="F72" s="257"/>
      <c r="G72" s="257"/>
      <c r="H72" s="270"/>
      <c r="I72" s="257"/>
      <c r="J72" s="257"/>
      <c r="K72" s="271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</row>
    <row r="73" spans="1:36" ht="15.6" customHeight="1" x14ac:dyDescent="0.25">
      <c r="A73" s="259"/>
      <c r="B73" s="257"/>
      <c r="C73" s="257"/>
      <c r="D73" s="257"/>
      <c r="E73" s="31"/>
      <c r="F73" s="257"/>
      <c r="G73" s="257"/>
      <c r="H73" s="270"/>
      <c r="I73" s="257"/>
      <c r="J73" s="257"/>
      <c r="K73" s="271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</row>
    <row r="74" spans="1:36" ht="15.6" customHeight="1" x14ac:dyDescent="0.25">
      <c r="A74" s="259"/>
      <c r="B74" s="257"/>
      <c r="C74" s="257"/>
      <c r="D74" s="257"/>
      <c r="E74" s="31"/>
      <c r="F74" s="257"/>
      <c r="G74" s="257"/>
      <c r="H74" s="270"/>
      <c r="I74" s="257"/>
      <c r="J74" s="257"/>
      <c r="K74" s="271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</row>
    <row r="75" spans="1:36" ht="15.6" customHeight="1" x14ac:dyDescent="0.25">
      <c r="A75" s="259"/>
      <c r="B75" s="257"/>
      <c r="C75" s="257"/>
      <c r="D75" s="257"/>
      <c r="E75" s="31"/>
      <c r="F75" s="257"/>
      <c r="G75" s="257"/>
      <c r="H75" s="270"/>
      <c r="I75" s="257"/>
      <c r="J75" s="257"/>
      <c r="K75" s="271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</row>
    <row r="76" spans="1:36" ht="15.6" customHeight="1" x14ac:dyDescent="0.25">
      <c r="A76" s="259"/>
      <c r="B76" s="257"/>
      <c r="C76" s="257"/>
      <c r="D76" s="257"/>
      <c r="E76" s="31"/>
      <c r="F76" s="257"/>
      <c r="G76" s="257"/>
      <c r="H76" s="270"/>
      <c r="I76" s="257"/>
      <c r="J76" s="257"/>
      <c r="K76" s="271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</row>
    <row r="77" spans="1:36" ht="15.6" customHeight="1" x14ac:dyDescent="0.25">
      <c r="A77" s="259"/>
      <c r="B77" s="257"/>
      <c r="C77" s="257"/>
      <c r="D77" s="257"/>
      <c r="E77" s="31"/>
      <c r="F77" s="257"/>
      <c r="G77" s="257"/>
      <c r="H77" s="270"/>
      <c r="I77" s="257"/>
      <c r="J77" s="257"/>
      <c r="K77" s="271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</row>
    <row r="78" spans="1:36" ht="15.6" customHeight="1" x14ac:dyDescent="0.25">
      <c r="A78" s="259"/>
      <c r="B78" s="257"/>
      <c r="C78" s="257"/>
      <c r="D78" s="257"/>
      <c r="E78" s="31"/>
      <c r="F78" s="257"/>
      <c r="G78" s="257"/>
      <c r="H78" s="270"/>
      <c r="I78" s="257"/>
      <c r="J78" s="257"/>
      <c r="K78" s="271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</row>
    <row r="79" spans="1:36" ht="15.6" customHeight="1" x14ac:dyDescent="0.25">
      <c r="A79" s="259"/>
      <c r="B79" s="257"/>
      <c r="C79" s="257"/>
      <c r="D79" s="257"/>
      <c r="E79" s="31"/>
      <c r="F79" s="257"/>
      <c r="G79" s="257"/>
      <c r="H79" s="270"/>
      <c r="I79" s="257"/>
      <c r="J79" s="257"/>
      <c r="K79" s="271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</row>
    <row r="80" spans="1:36" ht="15.6" customHeight="1" x14ac:dyDescent="0.25">
      <c r="A80" s="259"/>
      <c r="B80" s="257"/>
      <c r="C80" s="257"/>
      <c r="D80" s="257"/>
      <c r="E80" s="31"/>
      <c r="F80" s="257"/>
      <c r="G80" s="257"/>
      <c r="H80" s="270"/>
      <c r="I80" s="257"/>
      <c r="J80" s="257"/>
      <c r="K80" s="271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</row>
    <row r="81" spans="1:36" ht="15.6" customHeight="1" x14ac:dyDescent="0.25">
      <c r="A81" s="259"/>
      <c r="B81" s="257"/>
      <c r="C81" s="257"/>
      <c r="D81" s="257"/>
      <c r="E81" s="31"/>
      <c r="F81" s="257"/>
      <c r="G81" s="257"/>
      <c r="H81" s="270"/>
      <c r="I81" s="257"/>
      <c r="J81" s="257"/>
      <c r="K81" s="271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</row>
    <row r="82" spans="1:36" ht="15.6" customHeight="1" x14ac:dyDescent="0.25">
      <c r="A82" s="259"/>
      <c r="B82" s="257"/>
      <c r="C82" s="257"/>
      <c r="D82" s="257"/>
      <c r="E82" s="31"/>
      <c r="F82" s="257"/>
      <c r="G82" s="257"/>
      <c r="H82" s="270"/>
      <c r="I82" s="257"/>
      <c r="J82" s="257"/>
      <c r="K82" s="271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</row>
    <row r="83" spans="1:36" ht="15.6" customHeight="1" x14ac:dyDescent="0.25">
      <c r="A83" s="259"/>
      <c r="B83" s="257"/>
      <c r="C83" s="257"/>
      <c r="D83" s="257"/>
      <c r="E83" s="31"/>
      <c r="F83" s="257"/>
      <c r="G83" s="257"/>
      <c r="H83" s="270"/>
      <c r="I83" s="257"/>
      <c r="J83" s="257"/>
      <c r="K83" s="271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</row>
    <row r="84" spans="1:36" ht="15.6" customHeight="1" x14ac:dyDescent="0.25">
      <c r="A84" s="259"/>
      <c r="B84" s="257"/>
      <c r="C84" s="257"/>
      <c r="D84" s="257"/>
      <c r="E84" s="31"/>
      <c r="F84" s="257"/>
      <c r="G84" s="257"/>
      <c r="H84" s="270"/>
      <c r="I84" s="257"/>
      <c r="J84" s="257"/>
      <c r="K84" s="271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</row>
    <row r="85" spans="1:36" ht="15.6" customHeight="1" x14ac:dyDescent="0.25">
      <c r="A85" s="259"/>
      <c r="B85" s="257"/>
      <c r="C85" s="257"/>
      <c r="D85" s="257"/>
      <c r="E85" s="31"/>
      <c r="F85" s="257"/>
      <c r="G85" s="257"/>
      <c r="H85" s="270"/>
      <c r="I85" s="257"/>
      <c r="J85" s="257"/>
      <c r="K85" s="271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</row>
    <row r="86" spans="1:36" s="274" customFormat="1" ht="15.6" customHeight="1" x14ac:dyDescent="0.25">
      <c r="A86" s="273"/>
      <c r="B86" s="257"/>
      <c r="C86" s="257"/>
      <c r="D86" s="257"/>
      <c r="E86" s="31"/>
      <c r="F86" s="257"/>
      <c r="G86" s="257"/>
      <c r="H86" s="270"/>
      <c r="I86" s="257"/>
      <c r="J86" s="257"/>
      <c r="K86" s="271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</row>
    <row r="87" spans="1:36" s="274" customFormat="1" ht="15.6" customHeight="1" x14ac:dyDescent="0.25">
      <c r="A87" s="273"/>
      <c r="B87" s="257"/>
      <c r="C87" s="257"/>
      <c r="D87" s="257"/>
      <c r="E87" s="31"/>
      <c r="F87" s="257"/>
      <c r="G87" s="257"/>
      <c r="H87" s="270"/>
      <c r="I87" s="257"/>
      <c r="J87" s="257"/>
      <c r="K87" s="271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</row>
    <row r="88" spans="1:36" s="274" customFormat="1" ht="15.6" customHeight="1" x14ac:dyDescent="0.25">
      <c r="A88" s="273"/>
      <c r="B88" s="257"/>
      <c r="C88" s="257"/>
      <c r="D88" s="257"/>
      <c r="E88" s="31"/>
      <c r="F88" s="257"/>
      <c r="G88" s="257"/>
      <c r="H88" s="270"/>
      <c r="I88" s="257"/>
      <c r="J88" s="257"/>
      <c r="K88" s="271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</row>
    <row r="89" spans="1:36" s="274" customFormat="1" ht="15.6" customHeight="1" x14ac:dyDescent="0.25">
      <c r="A89" s="273"/>
      <c r="B89" s="257"/>
      <c r="C89" s="257"/>
      <c r="D89" s="257"/>
      <c r="E89" s="31"/>
      <c r="F89" s="257"/>
      <c r="G89" s="257"/>
      <c r="H89" s="270"/>
      <c r="I89" s="257"/>
      <c r="J89" s="257"/>
      <c r="K89" s="271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</row>
    <row r="90" spans="1:36" s="274" customFormat="1" ht="15.6" customHeight="1" x14ac:dyDescent="0.25">
      <c r="A90" s="273"/>
      <c r="B90" s="257"/>
      <c r="C90" s="257"/>
      <c r="D90" s="257"/>
      <c r="E90" s="31"/>
      <c r="F90" s="257"/>
      <c r="G90" s="257"/>
      <c r="H90" s="270"/>
      <c r="I90" s="257"/>
      <c r="J90" s="257"/>
      <c r="K90" s="271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</row>
    <row r="91" spans="1:36" s="274" customFormat="1" ht="15.6" customHeight="1" x14ac:dyDescent="0.25">
      <c r="A91" s="273"/>
      <c r="B91" s="257"/>
      <c r="C91" s="257"/>
      <c r="D91" s="257"/>
      <c r="E91" s="31"/>
      <c r="F91" s="257"/>
      <c r="G91" s="257"/>
      <c r="H91" s="270"/>
      <c r="I91" s="257"/>
      <c r="J91" s="257"/>
      <c r="K91" s="271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</row>
    <row r="92" spans="1:36" s="274" customFormat="1" ht="15.6" customHeight="1" x14ac:dyDescent="0.25">
      <c r="A92" s="273"/>
      <c r="B92" s="257"/>
      <c r="C92" s="257"/>
      <c r="D92" s="257"/>
      <c r="E92" s="31"/>
      <c r="F92" s="257"/>
      <c r="G92" s="257"/>
      <c r="H92" s="270"/>
      <c r="I92" s="257"/>
      <c r="J92" s="257"/>
      <c r="K92" s="271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</row>
    <row r="93" spans="1:36" s="274" customFormat="1" ht="15.6" customHeight="1" x14ac:dyDescent="0.25">
      <c r="A93" s="273"/>
      <c r="B93" s="257"/>
      <c r="C93" s="257"/>
      <c r="D93" s="257"/>
      <c r="E93" s="31"/>
      <c r="F93" s="257"/>
      <c r="G93" s="257"/>
      <c r="H93" s="270"/>
      <c r="I93" s="257"/>
      <c r="J93" s="257"/>
      <c r="K93" s="271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</row>
    <row r="94" spans="1:36" s="274" customFormat="1" ht="15.6" customHeight="1" x14ac:dyDescent="0.25">
      <c r="A94" s="273"/>
      <c r="B94" s="257"/>
      <c r="C94" s="257"/>
      <c r="D94" s="257"/>
      <c r="E94" s="31"/>
      <c r="F94" s="257"/>
      <c r="G94" s="257"/>
      <c r="H94" s="270"/>
      <c r="I94" s="257"/>
      <c r="J94" s="257"/>
      <c r="K94" s="271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</row>
    <row r="95" spans="1:36" s="274" customFormat="1" ht="15.6" customHeight="1" x14ac:dyDescent="0.25">
      <c r="A95" s="273"/>
      <c r="B95" s="257"/>
      <c r="C95" s="257"/>
      <c r="D95" s="257"/>
      <c r="E95" s="31"/>
      <c r="F95" s="257"/>
      <c r="G95" s="257"/>
      <c r="H95" s="270"/>
      <c r="I95" s="257"/>
      <c r="J95" s="257"/>
      <c r="K95" s="271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</row>
    <row r="96" spans="1:36" s="274" customFormat="1" ht="15.6" customHeight="1" x14ac:dyDescent="0.25">
      <c r="A96" s="273"/>
      <c r="B96" s="257"/>
      <c r="C96" s="257"/>
      <c r="D96" s="257"/>
      <c r="E96" s="31"/>
      <c r="F96" s="257"/>
      <c r="G96" s="257"/>
      <c r="H96" s="270"/>
      <c r="I96" s="257"/>
      <c r="J96" s="257"/>
      <c r="K96" s="271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</row>
    <row r="97" spans="1:36" s="274" customFormat="1" ht="15.6" customHeight="1" x14ac:dyDescent="0.25">
      <c r="A97" s="273"/>
      <c r="B97" s="275"/>
      <c r="C97" s="275"/>
      <c r="D97" s="275"/>
      <c r="E97" s="25"/>
      <c r="F97" s="275"/>
      <c r="G97" s="275"/>
      <c r="H97" s="276"/>
      <c r="I97" s="275"/>
      <c r="J97" s="275"/>
      <c r="K97" s="277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57"/>
      <c r="AE97" s="257"/>
      <c r="AF97" s="257"/>
      <c r="AG97" s="257"/>
      <c r="AH97" s="257"/>
      <c r="AI97" s="257"/>
      <c r="AJ97" s="257"/>
    </row>
    <row r="98" spans="1:36" s="274" customFormat="1" ht="15.6" customHeight="1" x14ac:dyDescent="0.25">
      <c r="A98" s="273"/>
      <c r="B98" s="275"/>
      <c r="C98" s="275"/>
      <c r="D98" s="275"/>
      <c r="E98" s="25"/>
      <c r="F98" s="275"/>
      <c r="G98" s="275"/>
      <c r="H98" s="276"/>
      <c r="I98" s="275"/>
      <c r="J98" s="275"/>
      <c r="K98" s="277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57"/>
      <c r="AE98" s="257"/>
      <c r="AF98" s="257"/>
      <c r="AG98" s="257"/>
      <c r="AH98" s="257"/>
      <c r="AI98" s="257"/>
      <c r="AJ98" s="257"/>
    </row>
    <row r="99" spans="1:36" s="274" customFormat="1" ht="15.6" customHeight="1" x14ac:dyDescent="0.25">
      <c r="A99" s="273"/>
      <c r="B99" s="275"/>
      <c r="C99" s="275"/>
      <c r="D99" s="275"/>
      <c r="E99" s="25"/>
      <c r="F99" s="275"/>
      <c r="G99" s="275"/>
      <c r="H99" s="276"/>
      <c r="I99" s="275"/>
      <c r="J99" s="275"/>
      <c r="K99" s="277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57"/>
      <c r="AE99" s="257"/>
      <c r="AF99" s="257"/>
      <c r="AG99" s="257"/>
      <c r="AH99" s="257"/>
      <c r="AI99" s="257"/>
      <c r="AJ99" s="257"/>
    </row>
    <row r="100" spans="1:36" s="274" customFormat="1" ht="15.6" customHeight="1" x14ac:dyDescent="0.25">
      <c r="A100" s="273"/>
      <c r="B100" s="275"/>
      <c r="C100" s="275"/>
      <c r="D100" s="275"/>
      <c r="E100" s="25"/>
      <c r="F100" s="275"/>
      <c r="G100" s="275"/>
      <c r="H100" s="276"/>
      <c r="I100" s="275"/>
      <c r="J100" s="275"/>
      <c r="K100" s="277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57"/>
      <c r="AE100" s="257"/>
      <c r="AF100" s="257"/>
      <c r="AG100" s="257"/>
      <c r="AH100" s="257"/>
      <c r="AI100" s="257"/>
      <c r="AJ100" s="257"/>
    </row>
    <row r="101" spans="1:36" s="274" customFormat="1" ht="15.6" customHeight="1" x14ac:dyDescent="0.25">
      <c r="A101" s="273"/>
      <c r="B101" s="275"/>
      <c r="C101" s="275"/>
      <c r="D101" s="275"/>
      <c r="E101" s="25"/>
      <c r="F101" s="275"/>
      <c r="G101" s="275"/>
      <c r="H101" s="276"/>
      <c r="I101" s="275"/>
      <c r="J101" s="275"/>
      <c r="K101" s="277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57"/>
      <c r="AE101" s="257"/>
      <c r="AF101" s="257"/>
      <c r="AG101" s="257"/>
      <c r="AH101" s="257"/>
      <c r="AI101" s="257"/>
      <c r="AJ101" s="257"/>
    </row>
    <row r="102" spans="1:36" s="274" customFormat="1" ht="15.6" customHeight="1" x14ac:dyDescent="0.25">
      <c r="A102" s="273"/>
      <c r="B102" s="275"/>
      <c r="C102" s="275"/>
      <c r="D102" s="275"/>
      <c r="E102" s="25"/>
      <c r="F102" s="275"/>
      <c r="G102" s="275"/>
      <c r="H102" s="276"/>
      <c r="I102" s="275"/>
      <c r="J102" s="275"/>
      <c r="K102" s="277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57"/>
      <c r="AE102" s="257"/>
      <c r="AF102" s="257"/>
      <c r="AG102" s="257"/>
      <c r="AH102" s="257"/>
      <c r="AI102" s="257"/>
      <c r="AJ102" s="257"/>
    </row>
    <row r="103" spans="1:36" s="274" customFormat="1" ht="15.6" customHeight="1" x14ac:dyDescent="0.25">
      <c r="A103" s="273"/>
      <c r="B103" s="275"/>
      <c r="C103" s="275"/>
      <c r="D103" s="275"/>
      <c r="E103" s="25"/>
      <c r="F103" s="275"/>
      <c r="G103" s="275"/>
      <c r="H103" s="276"/>
      <c r="I103" s="275"/>
      <c r="J103" s="275"/>
      <c r="K103" s="277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57"/>
      <c r="AE103" s="257"/>
      <c r="AF103" s="257"/>
      <c r="AG103" s="257"/>
      <c r="AH103" s="257"/>
      <c r="AI103" s="257"/>
      <c r="AJ103" s="257"/>
    </row>
    <row r="104" spans="1:36" s="274" customFormat="1" ht="15.6" customHeight="1" x14ac:dyDescent="0.25">
      <c r="A104" s="273"/>
      <c r="B104" s="275"/>
      <c r="C104" s="275"/>
      <c r="D104" s="275"/>
      <c r="E104" s="25"/>
      <c r="F104" s="275"/>
      <c r="G104" s="275"/>
      <c r="H104" s="276"/>
      <c r="I104" s="275"/>
      <c r="J104" s="275"/>
      <c r="K104" s="277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57"/>
      <c r="AE104" s="257"/>
      <c r="AF104" s="257"/>
      <c r="AG104" s="257"/>
      <c r="AH104" s="257"/>
      <c r="AI104" s="257"/>
      <c r="AJ104" s="257"/>
    </row>
    <row r="105" spans="1:36" s="274" customFormat="1" ht="15.6" customHeight="1" x14ac:dyDescent="0.25">
      <c r="A105" s="273"/>
      <c r="B105" s="275"/>
      <c r="C105" s="275"/>
      <c r="D105" s="275"/>
      <c r="E105" s="25"/>
      <c r="F105" s="275"/>
      <c r="G105" s="275"/>
      <c r="H105" s="276"/>
      <c r="I105" s="275"/>
      <c r="J105" s="275"/>
      <c r="K105" s="277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57"/>
      <c r="AE105" s="257"/>
      <c r="AF105" s="257"/>
      <c r="AG105" s="257"/>
      <c r="AH105" s="257"/>
      <c r="AI105" s="257"/>
      <c r="AJ105" s="257"/>
    </row>
    <row r="106" spans="1:36" s="274" customFormat="1" ht="15.6" customHeight="1" x14ac:dyDescent="0.25">
      <c r="A106" s="273"/>
      <c r="B106" s="275"/>
      <c r="C106" s="275"/>
      <c r="D106" s="275"/>
      <c r="E106" s="25"/>
      <c r="F106" s="275"/>
      <c r="G106" s="275"/>
      <c r="H106" s="276"/>
      <c r="I106" s="275"/>
      <c r="J106" s="275"/>
      <c r="K106" s="277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57"/>
      <c r="AE106" s="257"/>
      <c r="AF106" s="257"/>
      <c r="AG106" s="257"/>
      <c r="AH106" s="257"/>
      <c r="AI106" s="257"/>
      <c r="AJ106" s="257"/>
    </row>
    <row r="107" spans="1:36" s="274" customFormat="1" ht="15.6" customHeight="1" x14ac:dyDescent="0.25">
      <c r="A107" s="273"/>
      <c r="B107" s="275"/>
      <c r="C107" s="275"/>
      <c r="D107" s="275"/>
      <c r="E107" s="25"/>
      <c r="F107" s="275"/>
      <c r="G107" s="275"/>
      <c r="H107" s="276"/>
      <c r="I107" s="275"/>
      <c r="J107" s="275"/>
      <c r="K107" s="277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57"/>
      <c r="AE107" s="257"/>
      <c r="AF107" s="257"/>
      <c r="AG107" s="257"/>
      <c r="AH107" s="257"/>
      <c r="AI107" s="257"/>
      <c r="AJ107" s="257"/>
    </row>
    <row r="108" spans="1:36" s="274" customFormat="1" ht="15.6" customHeight="1" x14ac:dyDescent="0.25">
      <c r="A108" s="273"/>
      <c r="B108" s="275"/>
      <c r="C108" s="275"/>
      <c r="D108" s="275"/>
      <c r="E108" s="25"/>
      <c r="F108" s="275"/>
      <c r="G108" s="275"/>
      <c r="H108" s="276"/>
      <c r="I108" s="275"/>
      <c r="J108" s="275"/>
      <c r="K108" s="277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57"/>
      <c r="AE108" s="257"/>
      <c r="AF108" s="257"/>
      <c r="AG108" s="257"/>
      <c r="AH108" s="257"/>
      <c r="AI108" s="257"/>
      <c r="AJ108" s="257"/>
    </row>
    <row r="109" spans="1:36" s="274" customFormat="1" ht="15.6" customHeight="1" x14ac:dyDescent="0.25">
      <c r="A109" s="273"/>
      <c r="B109" s="275"/>
      <c r="C109" s="275"/>
      <c r="D109" s="275"/>
      <c r="E109" s="25"/>
      <c r="F109" s="275"/>
      <c r="G109" s="275"/>
      <c r="H109" s="276"/>
      <c r="I109" s="275"/>
      <c r="J109" s="275"/>
      <c r="K109" s="277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57"/>
      <c r="AE109" s="257"/>
      <c r="AF109" s="257"/>
      <c r="AG109" s="257"/>
      <c r="AH109" s="257"/>
      <c r="AI109" s="257"/>
      <c r="AJ109" s="257"/>
    </row>
    <row r="110" spans="1:36" s="274" customFormat="1" ht="15.6" customHeight="1" x14ac:dyDescent="0.25">
      <c r="A110" s="273"/>
      <c r="B110" s="275"/>
      <c r="C110" s="275"/>
      <c r="D110" s="275"/>
      <c r="E110" s="25"/>
      <c r="F110" s="275"/>
      <c r="G110" s="275"/>
      <c r="H110" s="276"/>
      <c r="I110" s="275"/>
      <c r="J110" s="275"/>
      <c r="K110" s="277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57"/>
      <c r="AE110" s="257"/>
      <c r="AF110" s="257"/>
      <c r="AG110" s="257"/>
      <c r="AH110" s="257"/>
      <c r="AI110" s="257"/>
      <c r="AJ110" s="257"/>
    </row>
    <row r="111" spans="1:36" s="274" customFormat="1" ht="15.6" customHeight="1" x14ac:dyDescent="0.25">
      <c r="A111" s="273"/>
      <c r="B111" s="275"/>
      <c r="C111" s="275"/>
      <c r="D111" s="275"/>
      <c r="E111" s="25"/>
      <c r="F111" s="275"/>
      <c r="G111" s="275"/>
      <c r="H111" s="276"/>
      <c r="I111" s="275"/>
      <c r="J111" s="275"/>
      <c r="K111" s="277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57"/>
      <c r="AE111" s="257"/>
      <c r="AF111" s="257"/>
      <c r="AG111" s="257"/>
      <c r="AH111" s="257"/>
      <c r="AI111" s="257"/>
      <c r="AJ111" s="257"/>
    </row>
    <row r="112" spans="1:36" s="274" customFormat="1" ht="15.6" customHeight="1" x14ac:dyDescent="0.25">
      <c r="A112" s="273"/>
      <c r="B112" s="275"/>
      <c r="C112" s="275"/>
      <c r="D112" s="275"/>
      <c r="E112" s="25"/>
      <c r="F112" s="275"/>
      <c r="G112" s="275"/>
      <c r="H112" s="276"/>
      <c r="I112" s="275"/>
      <c r="J112" s="275"/>
      <c r="K112" s="277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57"/>
      <c r="AE112" s="257"/>
      <c r="AF112" s="257"/>
      <c r="AG112" s="257"/>
      <c r="AH112" s="257"/>
      <c r="AI112" s="257"/>
      <c r="AJ112" s="257"/>
    </row>
    <row r="113" spans="1:36" s="274" customFormat="1" ht="15.6" customHeight="1" x14ac:dyDescent="0.25">
      <c r="A113" s="273"/>
      <c r="B113" s="275"/>
      <c r="C113" s="275"/>
      <c r="D113" s="275"/>
      <c r="E113" s="25"/>
      <c r="F113" s="275"/>
      <c r="G113" s="275"/>
      <c r="H113" s="276"/>
      <c r="I113" s="275"/>
      <c r="J113" s="275"/>
      <c r="K113" s="277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57"/>
      <c r="AE113" s="257"/>
      <c r="AF113" s="257"/>
      <c r="AG113" s="257"/>
      <c r="AH113" s="257"/>
      <c r="AI113" s="257"/>
      <c r="AJ113" s="257"/>
    </row>
    <row r="114" spans="1:36" s="274" customFormat="1" ht="15.6" customHeight="1" x14ac:dyDescent="0.25">
      <c r="A114" s="273"/>
      <c r="B114" s="275"/>
      <c r="C114" s="275"/>
      <c r="D114" s="275"/>
      <c r="E114" s="25"/>
      <c r="F114" s="275"/>
      <c r="G114" s="275"/>
      <c r="H114" s="276"/>
      <c r="I114" s="275"/>
      <c r="J114" s="275"/>
      <c r="K114" s="277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57"/>
      <c r="AE114" s="257"/>
      <c r="AF114" s="257"/>
      <c r="AG114" s="257"/>
      <c r="AH114" s="257"/>
      <c r="AI114" s="257"/>
      <c r="AJ114" s="257"/>
    </row>
    <row r="115" spans="1:36" s="274" customFormat="1" ht="15.6" customHeight="1" x14ac:dyDescent="0.25">
      <c r="A115" s="273"/>
      <c r="B115" s="275"/>
      <c r="C115" s="275"/>
      <c r="D115" s="275"/>
      <c r="E115" s="25"/>
      <c r="F115" s="275"/>
      <c r="G115" s="275"/>
      <c r="H115" s="276"/>
      <c r="I115" s="275"/>
      <c r="J115" s="275"/>
      <c r="K115" s="277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57"/>
      <c r="AE115" s="257"/>
      <c r="AF115" s="257"/>
      <c r="AG115" s="257"/>
      <c r="AH115" s="257"/>
      <c r="AI115" s="257"/>
      <c r="AJ115" s="257"/>
    </row>
    <row r="116" spans="1:36" s="274" customFormat="1" ht="15.6" customHeight="1" x14ac:dyDescent="0.25">
      <c r="A116" s="273"/>
      <c r="B116" s="275"/>
      <c r="C116" s="275"/>
      <c r="D116" s="275"/>
      <c r="E116" s="25"/>
      <c r="F116" s="275"/>
      <c r="G116" s="275"/>
      <c r="H116" s="276"/>
      <c r="I116" s="275"/>
      <c r="J116" s="275"/>
      <c r="K116" s="277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57"/>
      <c r="AE116" s="257"/>
      <c r="AF116" s="257"/>
      <c r="AG116" s="257"/>
      <c r="AH116" s="257"/>
      <c r="AI116" s="257"/>
      <c r="AJ116" s="257"/>
    </row>
    <row r="117" spans="1:36" s="274" customFormat="1" ht="15.6" customHeight="1" x14ac:dyDescent="0.25">
      <c r="A117" s="273"/>
      <c r="B117" s="275"/>
      <c r="C117" s="275"/>
      <c r="D117" s="275"/>
      <c r="E117" s="25"/>
      <c r="F117" s="275"/>
      <c r="G117" s="275"/>
      <c r="H117" s="276"/>
      <c r="I117" s="275"/>
      <c r="J117" s="275"/>
      <c r="K117" s="277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57"/>
      <c r="AE117" s="257"/>
      <c r="AF117" s="257"/>
      <c r="AG117" s="257"/>
      <c r="AH117" s="257"/>
      <c r="AI117" s="257"/>
      <c r="AJ117" s="257"/>
    </row>
    <row r="118" spans="1:36" s="274" customFormat="1" ht="15.6" customHeight="1" x14ac:dyDescent="0.25">
      <c r="A118" s="273"/>
      <c r="B118" s="275"/>
      <c r="C118" s="275"/>
      <c r="D118" s="275"/>
      <c r="E118" s="25"/>
      <c r="F118" s="275"/>
      <c r="G118" s="275"/>
      <c r="H118" s="276"/>
      <c r="I118" s="275"/>
      <c r="J118" s="275"/>
      <c r="K118" s="277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57"/>
      <c r="AE118" s="257"/>
      <c r="AF118" s="257"/>
      <c r="AG118" s="257"/>
      <c r="AH118" s="257"/>
      <c r="AI118" s="257"/>
      <c r="AJ118" s="257"/>
    </row>
    <row r="119" spans="1:36" s="274" customFormat="1" ht="15.6" customHeight="1" x14ac:dyDescent="0.25">
      <c r="A119" s="273"/>
      <c r="B119" s="275"/>
      <c r="C119" s="275"/>
      <c r="D119" s="275"/>
      <c r="E119" s="25"/>
      <c r="F119" s="275"/>
      <c r="G119" s="275"/>
      <c r="H119" s="276"/>
      <c r="I119" s="275"/>
      <c r="J119" s="275"/>
      <c r="K119" s="277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57"/>
      <c r="AE119" s="257"/>
      <c r="AF119" s="257"/>
      <c r="AG119" s="257"/>
      <c r="AH119" s="257"/>
      <c r="AI119" s="257"/>
      <c r="AJ119" s="257"/>
    </row>
    <row r="120" spans="1:36" s="274" customFormat="1" ht="15.6" customHeight="1" x14ac:dyDescent="0.25">
      <c r="A120" s="273"/>
      <c r="B120" s="275"/>
      <c r="C120" s="275"/>
      <c r="D120" s="275"/>
      <c r="E120" s="25"/>
      <c r="F120" s="275"/>
      <c r="G120" s="275"/>
      <c r="H120" s="276"/>
      <c r="I120" s="275"/>
      <c r="J120" s="275"/>
      <c r="K120" s="277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57"/>
      <c r="AE120" s="257"/>
      <c r="AF120" s="257"/>
      <c r="AG120" s="257"/>
      <c r="AH120" s="257"/>
      <c r="AI120" s="257"/>
      <c r="AJ120" s="257"/>
    </row>
    <row r="121" spans="1:36" s="274" customFormat="1" ht="15.6" customHeight="1" x14ac:dyDescent="0.25">
      <c r="A121" s="273"/>
      <c r="B121" s="275"/>
      <c r="C121" s="275"/>
      <c r="D121" s="275"/>
      <c r="E121" s="25"/>
      <c r="F121" s="275"/>
      <c r="G121" s="275"/>
      <c r="H121" s="276"/>
      <c r="I121" s="275"/>
      <c r="J121" s="275"/>
      <c r="K121" s="277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57"/>
      <c r="AE121" s="257"/>
      <c r="AF121" s="257"/>
      <c r="AG121" s="257"/>
      <c r="AH121" s="257"/>
      <c r="AI121" s="257"/>
      <c r="AJ121" s="257"/>
    </row>
    <row r="122" spans="1:36" s="274" customFormat="1" ht="15.6" customHeight="1" x14ac:dyDescent="0.25">
      <c r="A122" s="273"/>
      <c r="B122" s="275"/>
      <c r="C122" s="275"/>
      <c r="D122" s="275"/>
      <c r="E122" s="25"/>
      <c r="F122" s="275"/>
      <c r="G122" s="275"/>
      <c r="H122" s="276"/>
      <c r="I122" s="275"/>
      <c r="J122" s="275"/>
      <c r="K122" s="277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57"/>
      <c r="AE122" s="257"/>
      <c r="AF122" s="257"/>
      <c r="AG122" s="257"/>
      <c r="AH122" s="257"/>
      <c r="AI122" s="257"/>
      <c r="AJ122" s="257"/>
    </row>
    <row r="123" spans="1:36" s="274" customFormat="1" ht="15.6" customHeight="1" x14ac:dyDescent="0.25">
      <c r="A123" s="273"/>
      <c r="B123" s="275"/>
      <c r="C123" s="275"/>
      <c r="D123" s="275"/>
      <c r="E123" s="25"/>
      <c r="F123" s="275"/>
      <c r="G123" s="275"/>
      <c r="H123" s="276"/>
      <c r="I123" s="275"/>
      <c r="J123" s="275"/>
      <c r="K123" s="277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57"/>
      <c r="AE123" s="257"/>
      <c r="AF123" s="257"/>
      <c r="AG123" s="257"/>
      <c r="AH123" s="257"/>
      <c r="AI123" s="257"/>
      <c r="AJ123" s="257"/>
    </row>
    <row r="124" spans="1:36" s="274" customFormat="1" ht="15.6" customHeight="1" x14ac:dyDescent="0.25">
      <c r="A124" s="273"/>
      <c r="B124" s="275"/>
      <c r="C124" s="275"/>
      <c r="D124" s="275"/>
      <c r="E124" s="25"/>
      <c r="F124" s="275"/>
      <c r="G124" s="275"/>
      <c r="H124" s="276"/>
      <c r="I124" s="275"/>
      <c r="J124" s="275"/>
      <c r="K124" s="277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57"/>
      <c r="AE124" s="257"/>
      <c r="AF124" s="257"/>
      <c r="AG124" s="257"/>
      <c r="AH124" s="257"/>
      <c r="AI124" s="257"/>
      <c r="AJ124" s="257"/>
    </row>
    <row r="125" spans="1:36" s="274" customFormat="1" ht="15.6" customHeight="1" x14ac:dyDescent="0.25">
      <c r="A125" s="273"/>
      <c r="B125" s="275"/>
      <c r="C125" s="275"/>
      <c r="D125" s="275"/>
      <c r="E125" s="25"/>
      <c r="F125" s="275"/>
      <c r="G125" s="275"/>
      <c r="H125" s="276"/>
      <c r="I125" s="275"/>
      <c r="J125" s="275"/>
      <c r="K125" s="277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57"/>
      <c r="AE125" s="257"/>
      <c r="AF125" s="257"/>
      <c r="AG125" s="257"/>
      <c r="AH125" s="257"/>
      <c r="AI125" s="257"/>
      <c r="AJ125" s="257"/>
    </row>
    <row r="126" spans="1:36" s="274" customFormat="1" ht="15.6" customHeight="1" x14ac:dyDescent="0.25">
      <c r="A126" s="273"/>
      <c r="B126" s="275"/>
      <c r="C126" s="275"/>
      <c r="D126" s="275"/>
      <c r="E126" s="25"/>
      <c r="F126" s="275"/>
      <c r="G126" s="275"/>
      <c r="H126" s="276"/>
      <c r="I126" s="275"/>
      <c r="J126" s="275"/>
      <c r="K126" s="277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57"/>
      <c r="AE126" s="257"/>
      <c r="AF126" s="257"/>
      <c r="AG126" s="257"/>
      <c r="AH126" s="257"/>
      <c r="AI126" s="257"/>
      <c r="AJ126" s="257"/>
    </row>
    <row r="127" spans="1:36" s="274" customFormat="1" ht="15.6" customHeight="1" x14ac:dyDescent="0.25">
      <c r="A127" s="273"/>
      <c r="B127" s="275"/>
      <c r="C127" s="275"/>
      <c r="D127" s="275"/>
      <c r="E127" s="25"/>
      <c r="F127" s="275"/>
      <c r="G127" s="275"/>
      <c r="H127" s="276"/>
      <c r="I127" s="275"/>
      <c r="J127" s="275"/>
      <c r="K127" s="277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57"/>
      <c r="AE127" s="257"/>
      <c r="AF127" s="257"/>
      <c r="AG127" s="257"/>
      <c r="AH127" s="257"/>
      <c r="AI127" s="257"/>
      <c r="AJ127" s="257"/>
    </row>
    <row r="128" spans="1:36" s="274" customFormat="1" ht="15.6" customHeight="1" x14ac:dyDescent="0.25">
      <c r="A128" s="273"/>
      <c r="B128" s="275"/>
      <c r="C128" s="275"/>
      <c r="D128" s="275"/>
      <c r="E128" s="25"/>
      <c r="F128" s="275"/>
      <c r="G128" s="275"/>
      <c r="H128" s="276"/>
      <c r="I128" s="275"/>
      <c r="J128" s="275"/>
      <c r="K128" s="277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57"/>
      <c r="AE128" s="257"/>
      <c r="AF128" s="257"/>
      <c r="AG128" s="257"/>
      <c r="AH128" s="257"/>
      <c r="AI128" s="257"/>
      <c r="AJ128" s="257"/>
    </row>
    <row r="129" spans="1:36" s="274" customFormat="1" ht="15.6" customHeight="1" x14ac:dyDescent="0.25">
      <c r="A129" s="273"/>
      <c r="B129" s="275"/>
      <c r="C129" s="275"/>
      <c r="D129" s="275"/>
      <c r="E129" s="25"/>
      <c r="F129" s="275"/>
      <c r="G129" s="275"/>
      <c r="H129" s="276"/>
      <c r="I129" s="275"/>
      <c r="J129" s="275"/>
      <c r="K129" s="277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57"/>
      <c r="AE129" s="257"/>
      <c r="AF129" s="257"/>
      <c r="AG129" s="257"/>
      <c r="AH129" s="257"/>
      <c r="AI129" s="257"/>
      <c r="AJ129" s="257"/>
    </row>
    <row r="130" spans="1:36" s="274" customFormat="1" ht="15.6" customHeight="1" x14ac:dyDescent="0.25">
      <c r="A130" s="273"/>
      <c r="B130" s="275"/>
      <c r="C130" s="275"/>
      <c r="D130" s="275"/>
      <c r="E130" s="25"/>
      <c r="F130" s="275"/>
      <c r="G130" s="275"/>
      <c r="H130" s="276"/>
      <c r="I130" s="275"/>
      <c r="J130" s="275"/>
      <c r="K130" s="277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57"/>
      <c r="AE130" s="257"/>
      <c r="AF130" s="257"/>
      <c r="AG130" s="257"/>
      <c r="AH130" s="257"/>
      <c r="AI130" s="257"/>
      <c r="AJ130" s="257"/>
    </row>
    <row r="131" spans="1:36" s="274" customFormat="1" ht="15.6" customHeight="1" x14ac:dyDescent="0.25">
      <c r="A131" s="273"/>
      <c r="B131" s="275"/>
      <c r="C131" s="275"/>
      <c r="D131" s="275"/>
      <c r="E131" s="25"/>
      <c r="F131" s="275"/>
      <c r="G131" s="275"/>
      <c r="H131" s="276"/>
      <c r="I131" s="275"/>
      <c r="J131" s="275"/>
      <c r="K131" s="277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57"/>
      <c r="AE131" s="257"/>
      <c r="AF131" s="257"/>
      <c r="AG131" s="257"/>
      <c r="AH131" s="257"/>
      <c r="AI131" s="257"/>
      <c r="AJ131" s="257"/>
    </row>
    <row r="132" spans="1:36" s="274" customFormat="1" ht="15.6" customHeight="1" x14ac:dyDescent="0.25">
      <c r="A132" s="273"/>
      <c r="B132" s="275"/>
      <c r="C132" s="275"/>
      <c r="D132" s="275"/>
      <c r="E132" s="25"/>
      <c r="F132" s="275"/>
      <c r="G132" s="275"/>
      <c r="H132" s="276"/>
      <c r="I132" s="275"/>
      <c r="J132" s="275"/>
      <c r="K132" s="277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57"/>
      <c r="AE132" s="257"/>
      <c r="AF132" s="257"/>
      <c r="AG132" s="257"/>
      <c r="AH132" s="257"/>
      <c r="AI132" s="257"/>
      <c r="AJ132" s="257"/>
    </row>
    <row r="133" spans="1:36" s="274" customFormat="1" ht="15.6" customHeight="1" x14ac:dyDescent="0.25">
      <c r="A133" s="273"/>
      <c r="B133" s="275"/>
      <c r="C133" s="275"/>
      <c r="D133" s="275"/>
      <c r="E133" s="25"/>
      <c r="F133" s="275"/>
      <c r="G133" s="275"/>
      <c r="H133" s="276"/>
      <c r="I133" s="275"/>
      <c r="J133" s="275"/>
      <c r="K133" s="277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275"/>
      <c r="AC133" s="275"/>
      <c r="AD133" s="257"/>
      <c r="AE133" s="257"/>
      <c r="AF133" s="257"/>
      <c r="AG133" s="257"/>
      <c r="AH133" s="257"/>
      <c r="AI133" s="257"/>
      <c r="AJ133" s="257"/>
    </row>
    <row r="134" spans="1:36" s="274" customFormat="1" ht="15.6" customHeight="1" x14ac:dyDescent="0.25">
      <c r="A134" s="273"/>
      <c r="B134" s="275"/>
      <c r="C134" s="275"/>
      <c r="D134" s="275"/>
      <c r="E134" s="25"/>
      <c r="F134" s="275"/>
      <c r="G134" s="275"/>
      <c r="H134" s="276"/>
      <c r="I134" s="275"/>
      <c r="J134" s="275"/>
      <c r="K134" s="277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257"/>
      <c r="AE134" s="257"/>
      <c r="AF134" s="257"/>
      <c r="AG134" s="257"/>
      <c r="AH134" s="257"/>
      <c r="AI134" s="257"/>
      <c r="AJ134" s="257"/>
    </row>
    <row r="135" spans="1:36" s="274" customFormat="1" ht="15.6" customHeight="1" x14ac:dyDescent="0.25">
      <c r="A135" s="273"/>
      <c r="B135" s="275"/>
      <c r="C135" s="275"/>
      <c r="D135" s="275"/>
      <c r="E135" s="25"/>
      <c r="F135" s="275"/>
      <c r="G135" s="275"/>
      <c r="H135" s="276"/>
      <c r="I135" s="275"/>
      <c r="J135" s="275"/>
      <c r="K135" s="277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275"/>
      <c r="AC135" s="275"/>
      <c r="AD135" s="257"/>
      <c r="AE135" s="257"/>
      <c r="AF135" s="257"/>
      <c r="AG135" s="257"/>
      <c r="AH135" s="257"/>
      <c r="AI135" s="257"/>
      <c r="AJ135" s="257"/>
    </row>
    <row r="136" spans="1:36" s="274" customFormat="1" ht="15.6" customHeight="1" x14ac:dyDescent="0.25">
      <c r="A136" s="273"/>
      <c r="B136" s="275"/>
      <c r="C136" s="275"/>
      <c r="D136" s="275"/>
      <c r="E136" s="25"/>
      <c r="F136" s="275"/>
      <c r="G136" s="275"/>
      <c r="H136" s="276"/>
      <c r="I136" s="275"/>
      <c r="J136" s="275"/>
      <c r="K136" s="277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/>
      <c r="AD136" s="257"/>
      <c r="AE136" s="257"/>
      <c r="AF136" s="257"/>
      <c r="AG136" s="257"/>
      <c r="AH136" s="257"/>
      <c r="AI136" s="257"/>
      <c r="AJ136" s="257"/>
    </row>
    <row r="137" spans="1:36" s="274" customFormat="1" ht="15.6" customHeight="1" x14ac:dyDescent="0.25">
      <c r="A137" s="273"/>
      <c r="B137" s="275"/>
      <c r="C137" s="275"/>
      <c r="D137" s="275"/>
      <c r="E137" s="25"/>
      <c r="F137" s="275"/>
      <c r="G137" s="275"/>
      <c r="H137" s="276"/>
      <c r="I137" s="275"/>
      <c r="J137" s="275"/>
      <c r="K137" s="277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275"/>
      <c r="AC137" s="275"/>
      <c r="AD137" s="257"/>
      <c r="AE137" s="257"/>
      <c r="AF137" s="257"/>
      <c r="AG137" s="257"/>
      <c r="AH137" s="257"/>
      <c r="AI137" s="257"/>
      <c r="AJ137" s="257"/>
    </row>
    <row r="138" spans="1:36" s="274" customFormat="1" ht="15.6" customHeight="1" x14ac:dyDescent="0.25">
      <c r="A138" s="273"/>
      <c r="B138" s="275"/>
      <c r="C138" s="275"/>
      <c r="D138" s="275"/>
      <c r="E138" s="25"/>
      <c r="F138" s="275"/>
      <c r="G138" s="275"/>
      <c r="H138" s="276"/>
      <c r="I138" s="275"/>
      <c r="J138" s="275"/>
      <c r="K138" s="277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57"/>
      <c r="AE138" s="257"/>
      <c r="AF138" s="257"/>
      <c r="AG138" s="257"/>
      <c r="AH138" s="257"/>
      <c r="AI138" s="257"/>
      <c r="AJ138" s="257"/>
    </row>
    <row r="139" spans="1:36" s="274" customFormat="1" ht="15.6" customHeight="1" x14ac:dyDescent="0.25">
      <c r="A139" s="273"/>
      <c r="B139" s="275"/>
      <c r="C139" s="275"/>
      <c r="D139" s="275"/>
      <c r="E139" s="25"/>
      <c r="F139" s="275"/>
      <c r="G139" s="275"/>
      <c r="H139" s="276"/>
      <c r="I139" s="275"/>
      <c r="J139" s="275"/>
      <c r="K139" s="277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57"/>
      <c r="AE139" s="257"/>
      <c r="AF139" s="257"/>
      <c r="AG139" s="257"/>
      <c r="AH139" s="257"/>
      <c r="AI139" s="257"/>
      <c r="AJ139" s="257"/>
    </row>
    <row r="140" spans="1:36" s="274" customFormat="1" ht="15.6" customHeight="1" x14ac:dyDescent="0.25">
      <c r="A140" s="273"/>
      <c r="B140" s="275"/>
      <c r="C140" s="275"/>
      <c r="D140" s="275"/>
      <c r="E140" s="25"/>
      <c r="F140" s="275"/>
      <c r="G140" s="275"/>
      <c r="H140" s="276"/>
      <c r="I140" s="275"/>
      <c r="J140" s="275"/>
      <c r="K140" s="277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57"/>
      <c r="AE140" s="257"/>
      <c r="AF140" s="257"/>
      <c r="AG140" s="257"/>
      <c r="AH140" s="257"/>
      <c r="AI140" s="257"/>
      <c r="AJ140" s="257"/>
    </row>
    <row r="141" spans="1:36" s="274" customFormat="1" ht="15.6" customHeight="1" x14ac:dyDescent="0.25">
      <c r="A141" s="273"/>
      <c r="B141" s="275"/>
      <c r="C141" s="275"/>
      <c r="D141" s="275"/>
      <c r="E141" s="25"/>
      <c r="F141" s="275"/>
      <c r="G141" s="275"/>
      <c r="H141" s="276"/>
      <c r="I141" s="275"/>
      <c r="J141" s="275"/>
      <c r="K141" s="277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57"/>
      <c r="AE141" s="257"/>
      <c r="AF141" s="257"/>
      <c r="AG141" s="257"/>
      <c r="AH141" s="257"/>
      <c r="AI141" s="257"/>
      <c r="AJ141" s="257"/>
    </row>
    <row r="142" spans="1:36" s="274" customFormat="1" ht="15.6" customHeight="1" x14ac:dyDescent="0.25">
      <c r="A142" s="273"/>
      <c r="B142" s="275"/>
      <c r="C142" s="275"/>
      <c r="D142" s="275"/>
      <c r="E142" s="25"/>
      <c r="F142" s="275"/>
      <c r="G142" s="275"/>
      <c r="H142" s="276"/>
      <c r="I142" s="275"/>
      <c r="J142" s="275"/>
      <c r="K142" s="277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57"/>
      <c r="AE142" s="257"/>
      <c r="AF142" s="257"/>
      <c r="AG142" s="257"/>
      <c r="AH142" s="257"/>
      <c r="AI142" s="257"/>
      <c r="AJ142" s="257"/>
    </row>
    <row r="143" spans="1:36" s="274" customFormat="1" ht="15.6" customHeight="1" x14ac:dyDescent="0.25">
      <c r="A143" s="273"/>
      <c r="B143" s="275"/>
      <c r="C143" s="275"/>
      <c r="D143" s="275"/>
      <c r="E143" s="25"/>
      <c r="F143" s="275"/>
      <c r="G143" s="275"/>
      <c r="H143" s="276"/>
      <c r="I143" s="275"/>
      <c r="J143" s="275"/>
      <c r="K143" s="277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57"/>
      <c r="AE143" s="257"/>
      <c r="AF143" s="257"/>
      <c r="AG143" s="257"/>
      <c r="AH143" s="257"/>
      <c r="AI143" s="257"/>
      <c r="AJ143" s="257"/>
    </row>
    <row r="144" spans="1:36" s="274" customFormat="1" ht="15.6" customHeight="1" x14ac:dyDescent="0.25">
      <c r="A144" s="273"/>
      <c r="B144" s="275"/>
      <c r="C144" s="275"/>
      <c r="D144" s="275"/>
      <c r="E144" s="25"/>
      <c r="F144" s="275"/>
      <c r="G144" s="275"/>
      <c r="H144" s="276"/>
      <c r="I144" s="275"/>
      <c r="J144" s="275"/>
      <c r="K144" s="277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57"/>
      <c r="AE144" s="257"/>
      <c r="AF144" s="257"/>
      <c r="AG144" s="257"/>
      <c r="AH144" s="257"/>
      <c r="AI144" s="257"/>
      <c r="AJ144" s="257"/>
    </row>
    <row r="145" spans="1:36" s="274" customFormat="1" ht="15.6" customHeight="1" x14ac:dyDescent="0.25">
      <c r="A145" s="273"/>
      <c r="B145" s="275"/>
      <c r="C145" s="275"/>
      <c r="D145" s="275"/>
      <c r="E145" s="25"/>
      <c r="F145" s="275"/>
      <c r="G145" s="275"/>
      <c r="H145" s="276"/>
      <c r="I145" s="275"/>
      <c r="J145" s="275"/>
      <c r="K145" s="277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57"/>
      <c r="AE145" s="257"/>
      <c r="AF145" s="257"/>
      <c r="AG145" s="257"/>
      <c r="AH145" s="257"/>
      <c r="AI145" s="257"/>
      <c r="AJ145" s="257"/>
    </row>
    <row r="146" spans="1:36" s="274" customFormat="1" ht="15.6" customHeight="1" x14ac:dyDescent="0.25">
      <c r="A146" s="273"/>
      <c r="B146" s="275"/>
      <c r="C146" s="275"/>
      <c r="D146" s="275"/>
      <c r="E146" s="25"/>
      <c r="F146" s="275"/>
      <c r="G146" s="275"/>
      <c r="H146" s="276"/>
      <c r="I146" s="275"/>
      <c r="J146" s="275"/>
      <c r="K146" s="277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57"/>
      <c r="AE146" s="257"/>
      <c r="AF146" s="257"/>
      <c r="AG146" s="257"/>
      <c r="AH146" s="257"/>
      <c r="AI146" s="257"/>
      <c r="AJ146" s="257"/>
    </row>
    <row r="147" spans="1:36" s="274" customFormat="1" ht="15.6" customHeight="1" x14ac:dyDescent="0.25">
      <c r="A147" s="273"/>
      <c r="B147" s="275"/>
      <c r="C147" s="275"/>
      <c r="D147" s="275"/>
      <c r="E147" s="25"/>
      <c r="F147" s="275"/>
      <c r="G147" s="275"/>
      <c r="H147" s="276"/>
      <c r="I147" s="275"/>
      <c r="J147" s="275"/>
      <c r="K147" s="277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57"/>
      <c r="AE147" s="257"/>
      <c r="AF147" s="257"/>
      <c r="AG147" s="257"/>
      <c r="AH147" s="257"/>
      <c r="AI147" s="257"/>
      <c r="AJ147" s="257"/>
    </row>
    <row r="148" spans="1:36" s="274" customFormat="1" ht="15.6" customHeight="1" x14ac:dyDescent="0.25">
      <c r="A148" s="273"/>
      <c r="B148" s="275"/>
      <c r="C148" s="275"/>
      <c r="D148" s="275"/>
      <c r="E148" s="25"/>
      <c r="F148" s="275"/>
      <c r="G148" s="275"/>
      <c r="H148" s="276"/>
      <c r="I148" s="275"/>
      <c r="J148" s="275"/>
      <c r="K148" s="277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57"/>
      <c r="AE148" s="257"/>
      <c r="AF148" s="257"/>
      <c r="AG148" s="257"/>
      <c r="AH148" s="257"/>
      <c r="AI148" s="257"/>
      <c r="AJ148" s="257"/>
    </row>
    <row r="149" spans="1:36" s="274" customFormat="1" ht="15.6" customHeight="1" x14ac:dyDescent="0.25">
      <c r="A149" s="273"/>
      <c r="B149" s="275"/>
      <c r="C149" s="275"/>
      <c r="D149" s="275"/>
      <c r="E149" s="25"/>
      <c r="F149" s="275"/>
      <c r="G149" s="275"/>
      <c r="H149" s="276"/>
      <c r="I149" s="275"/>
      <c r="J149" s="275"/>
      <c r="K149" s="277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57"/>
      <c r="AE149" s="257"/>
      <c r="AF149" s="257"/>
      <c r="AG149" s="257"/>
      <c r="AH149" s="257"/>
      <c r="AI149" s="257"/>
      <c r="AJ149" s="257"/>
    </row>
    <row r="150" spans="1:36" s="274" customFormat="1" ht="15.6" customHeight="1" x14ac:dyDescent="0.25">
      <c r="A150" s="273"/>
      <c r="B150" s="275"/>
      <c r="C150" s="275"/>
      <c r="D150" s="275"/>
      <c r="E150" s="25"/>
      <c r="F150" s="275"/>
      <c r="G150" s="275"/>
      <c r="H150" s="276"/>
      <c r="I150" s="275"/>
      <c r="J150" s="275"/>
      <c r="K150" s="277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57"/>
      <c r="AE150" s="257"/>
      <c r="AF150" s="257"/>
      <c r="AG150" s="257"/>
      <c r="AH150" s="257"/>
      <c r="AI150" s="257"/>
      <c r="AJ150" s="257"/>
    </row>
    <row r="151" spans="1:36" s="274" customFormat="1" ht="15.6" customHeight="1" x14ac:dyDescent="0.25">
      <c r="A151" s="273"/>
      <c r="B151" s="275"/>
      <c r="C151" s="275"/>
      <c r="D151" s="275"/>
      <c r="E151" s="25"/>
      <c r="F151" s="275"/>
      <c r="G151" s="275"/>
      <c r="H151" s="276"/>
      <c r="I151" s="275"/>
      <c r="J151" s="275"/>
      <c r="K151" s="277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57"/>
      <c r="AE151" s="257"/>
      <c r="AF151" s="257"/>
      <c r="AG151" s="257"/>
      <c r="AH151" s="257"/>
      <c r="AI151" s="257"/>
      <c r="AJ151" s="257"/>
    </row>
    <row r="152" spans="1:36" s="274" customFormat="1" ht="15.6" customHeight="1" x14ac:dyDescent="0.25">
      <c r="A152" s="273"/>
      <c r="B152" s="275"/>
      <c r="C152" s="275"/>
      <c r="D152" s="275"/>
      <c r="E152" s="25"/>
      <c r="F152" s="275"/>
      <c r="G152" s="275"/>
      <c r="H152" s="276"/>
      <c r="I152" s="275"/>
      <c r="J152" s="275"/>
      <c r="K152" s="277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57"/>
      <c r="AE152" s="257"/>
      <c r="AF152" s="257"/>
      <c r="AG152" s="257"/>
      <c r="AH152" s="257"/>
      <c r="AI152" s="257"/>
      <c r="AJ152" s="257"/>
    </row>
    <row r="153" spans="1:36" s="274" customFormat="1" ht="15.6" customHeight="1" x14ac:dyDescent="0.25">
      <c r="A153" s="273"/>
      <c r="B153" s="275"/>
      <c r="C153" s="275"/>
      <c r="D153" s="275"/>
      <c r="E153" s="25"/>
      <c r="F153" s="275"/>
      <c r="G153" s="275"/>
      <c r="H153" s="276"/>
      <c r="I153" s="275"/>
      <c r="J153" s="275"/>
      <c r="K153" s="277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57"/>
      <c r="AE153" s="257"/>
      <c r="AF153" s="257"/>
      <c r="AG153" s="257"/>
      <c r="AH153" s="257"/>
      <c r="AI153" s="257"/>
      <c r="AJ153" s="257"/>
    </row>
    <row r="154" spans="1:36" s="274" customFormat="1" ht="15.6" customHeight="1" x14ac:dyDescent="0.25">
      <c r="A154" s="273"/>
      <c r="B154" s="275"/>
      <c r="C154" s="275"/>
      <c r="D154" s="275"/>
      <c r="E154" s="25"/>
      <c r="F154" s="275"/>
      <c r="G154" s="275"/>
      <c r="H154" s="276"/>
      <c r="I154" s="275"/>
      <c r="J154" s="275"/>
      <c r="K154" s="277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57"/>
      <c r="AE154" s="257"/>
      <c r="AF154" s="257"/>
      <c r="AG154" s="257"/>
      <c r="AH154" s="257"/>
      <c r="AI154" s="257"/>
      <c r="AJ154" s="257"/>
    </row>
    <row r="155" spans="1:36" s="274" customFormat="1" ht="15.6" customHeight="1" x14ac:dyDescent="0.25">
      <c r="A155" s="273"/>
      <c r="B155" s="275"/>
      <c r="C155" s="275"/>
      <c r="D155" s="275"/>
      <c r="E155" s="25"/>
      <c r="F155" s="275"/>
      <c r="G155" s="275"/>
      <c r="H155" s="276"/>
      <c r="I155" s="275"/>
      <c r="J155" s="275"/>
      <c r="K155" s="277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57"/>
      <c r="AE155" s="257"/>
      <c r="AF155" s="257"/>
      <c r="AG155" s="257"/>
      <c r="AH155" s="257"/>
      <c r="AI155" s="257"/>
      <c r="AJ155" s="257"/>
    </row>
    <row r="156" spans="1:36" s="274" customFormat="1" ht="15.6" customHeight="1" x14ac:dyDescent="0.25">
      <c r="A156" s="273"/>
      <c r="B156" s="275"/>
      <c r="C156" s="275"/>
      <c r="D156" s="275"/>
      <c r="E156" s="25"/>
      <c r="F156" s="275"/>
      <c r="G156" s="275"/>
      <c r="H156" s="276"/>
      <c r="I156" s="275"/>
      <c r="J156" s="275"/>
      <c r="K156" s="277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57"/>
      <c r="AE156" s="257"/>
      <c r="AF156" s="257"/>
      <c r="AG156" s="257"/>
      <c r="AH156" s="257"/>
      <c r="AI156" s="257"/>
      <c r="AJ156" s="257"/>
    </row>
    <row r="157" spans="1:36" s="274" customFormat="1" ht="15.6" customHeight="1" x14ac:dyDescent="0.25">
      <c r="A157" s="273"/>
      <c r="B157" s="275"/>
      <c r="C157" s="275"/>
      <c r="D157" s="275"/>
      <c r="E157" s="25"/>
      <c r="F157" s="275"/>
      <c r="G157" s="275"/>
      <c r="H157" s="276"/>
      <c r="I157" s="275"/>
      <c r="J157" s="275"/>
      <c r="K157" s="277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57"/>
      <c r="AE157" s="257"/>
      <c r="AF157" s="257"/>
      <c r="AG157" s="257"/>
      <c r="AH157" s="257"/>
      <c r="AI157" s="257"/>
      <c r="AJ157" s="257"/>
    </row>
    <row r="158" spans="1:36" s="274" customFormat="1" ht="15.6" customHeight="1" x14ac:dyDescent="0.25">
      <c r="A158" s="273"/>
      <c r="B158" s="275"/>
      <c r="C158" s="275"/>
      <c r="D158" s="275"/>
      <c r="E158" s="25"/>
      <c r="F158" s="275"/>
      <c r="G158" s="275"/>
      <c r="H158" s="276"/>
      <c r="I158" s="275"/>
      <c r="J158" s="275"/>
      <c r="K158" s="277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57"/>
      <c r="AE158" s="257"/>
      <c r="AF158" s="257"/>
      <c r="AG158" s="257"/>
      <c r="AH158" s="257"/>
      <c r="AI158" s="257"/>
      <c r="AJ158" s="257"/>
    </row>
    <row r="159" spans="1:36" s="274" customFormat="1" ht="15.6" customHeight="1" x14ac:dyDescent="0.25">
      <c r="A159" s="273"/>
      <c r="B159" s="275"/>
      <c r="C159" s="275"/>
      <c r="D159" s="275"/>
      <c r="E159" s="25"/>
      <c r="F159" s="275"/>
      <c r="G159" s="275"/>
      <c r="H159" s="276"/>
      <c r="I159" s="275"/>
      <c r="J159" s="275"/>
      <c r="K159" s="277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  <c r="AA159" s="275"/>
      <c r="AB159" s="275"/>
      <c r="AC159" s="275"/>
      <c r="AD159" s="257"/>
      <c r="AE159" s="257"/>
      <c r="AF159" s="257"/>
      <c r="AG159" s="257"/>
      <c r="AH159" s="257"/>
      <c r="AI159" s="257"/>
      <c r="AJ159" s="257"/>
    </row>
    <row r="160" spans="1:36" s="274" customFormat="1" ht="15.6" customHeight="1" x14ac:dyDescent="0.25">
      <c r="A160" s="273"/>
      <c r="B160" s="275"/>
      <c r="C160" s="275"/>
      <c r="D160" s="275"/>
      <c r="E160" s="25"/>
      <c r="F160" s="275"/>
      <c r="G160" s="275"/>
      <c r="H160" s="276"/>
      <c r="I160" s="275"/>
      <c r="J160" s="275"/>
      <c r="K160" s="277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57"/>
      <c r="AE160" s="257"/>
      <c r="AF160" s="257"/>
      <c r="AG160" s="257"/>
      <c r="AH160" s="257"/>
      <c r="AI160" s="257"/>
      <c r="AJ160" s="257"/>
    </row>
    <row r="161" spans="1:36" s="274" customFormat="1" ht="15.6" customHeight="1" x14ac:dyDescent="0.25">
      <c r="A161" s="273"/>
      <c r="B161" s="275"/>
      <c r="C161" s="275"/>
      <c r="D161" s="275"/>
      <c r="E161" s="25"/>
      <c r="F161" s="275"/>
      <c r="G161" s="275"/>
      <c r="H161" s="276"/>
      <c r="I161" s="275"/>
      <c r="J161" s="275"/>
      <c r="K161" s="277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57"/>
      <c r="AE161" s="257"/>
      <c r="AF161" s="257"/>
      <c r="AG161" s="257"/>
      <c r="AH161" s="257"/>
      <c r="AI161" s="257"/>
      <c r="AJ161" s="257"/>
    </row>
    <row r="162" spans="1:36" s="274" customFormat="1" ht="15.6" customHeight="1" x14ac:dyDescent="0.25">
      <c r="A162" s="273"/>
      <c r="B162" s="275"/>
      <c r="C162" s="275"/>
      <c r="D162" s="275"/>
      <c r="E162" s="25"/>
      <c r="F162" s="275"/>
      <c r="G162" s="275"/>
      <c r="H162" s="276"/>
      <c r="I162" s="275"/>
      <c r="J162" s="275"/>
      <c r="K162" s="277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57"/>
      <c r="AE162" s="257"/>
      <c r="AF162" s="257"/>
      <c r="AG162" s="257"/>
      <c r="AH162" s="257"/>
      <c r="AI162" s="257"/>
      <c r="AJ162" s="257"/>
    </row>
    <row r="163" spans="1:36" s="274" customFormat="1" ht="15.6" customHeight="1" x14ac:dyDescent="0.25">
      <c r="A163" s="273"/>
      <c r="B163" s="275"/>
      <c r="C163" s="275"/>
      <c r="D163" s="275"/>
      <c r="E163" s="25"/>
      <c r="F163" s="275"/>
      <c r="G163" s="275"/>
      <c r="H163" s="276"/>
      <c r="I163" s="275"/>
      <c r="J163" s="275"/>
      <c r="K163" s="277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  <c r="AA163" s="275"/>
      <c r="AB163" s="275"/>
      <c r="AC163" s="275"/>
      <c r="AD163" s="257"/>
      <c r="AE163" s="257"/>
      <c r="AF163" s="257"/>
      <c r="AG163" s="257"/>
      <c r="AH163" s="257"/>
      <c r="AI163" s="257"/>
      <c r="AJ163" s="257"/>
    </row>
    <row r="164" spans="1:36" s="274" customFormat="1" ht="15.6" customHeight="1" x14ac:dyDescent="0.25">
      <c r="A164" s="273"/>
      <c r="B164" s="275"/>
      <c r="C164" s="275"/>
      <c r="D164" s="275"/>
      <c r="E164" s="25"/>
      <c r="F164" s="275"/>
      <c r="G164" s="275"/>
      <c r="H164" s="276"/>
      <c r="I164" s="275"/>
      <c r="J164" s="275"/>
      <c r="K164" s="277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57"/>
      <c r="AE164" s="257"/>
      <c r="AF164" s="257"/>
      <c r="AG164" s="257"/>
      <c r="AH164" s="257"/>
      <c r="AI164" s="257"/>
      <c r="AJ164" s="257"/>
    </row>
    <row r="165" spans="1:36" s="274" customFormat="1" ht="15.6" customHeight="1" x14ac:dyDescent="0.25">
      <c r="A165" s="273"/>
      <c r="B165" s="275"/>
      <c r="C165" s="275"/>
      <c r="D165" s="275"/>
      <c r="E165" s="25"/>
      <c r="F165" s="275"/>
      <c r="G165" s="275"/>
      <c r="H165" s="276"/>
      <c r="I165" s="275"/>
      <c r="J165" s="275"/>
      <c r="K165" s="277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57"/>
      <c r="AE165" s="257"/>
      <c r="AF165" s="257"/>
      <c r="AG165" s="257"/>
      <c r="AH165" s="257"/>
      <c r="AI165" s="257"/>
      <c r="AJ165" s="257"/>
    </row>
    <row r="166" spans="1:36" s="274" customFormat="1" ht="15.6" customHeight="1" x14ac:dyDescent="0.25">
      <c r="A166" s="273"/>
      <c r="B166" s="275"/>
      <c r="C166" s="275"/>
      <c r="D166" s="275"/>
      <c r="E166" s="25"/>
      <c r="F166" s="275"/>
      <c r="G166" s="275"/>
      <c r="H166" s="276"/>
      <c r="I166" s="275"/>
      <c r="J166" s="275"/>
      <c r="K166" s="277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57"/>
      <c r="AE166" s="257"/>
      <c r="AF166" s="257"/>
      <c r="AG166" s="257"/>
      <c r="AH166" s="257"/>
      <c r="AI166" s="257"/>
      <c r="AJ166" s="257"/>
    </row>
    <row r="167" spans="1:36" s="274" customFormat="1" ht="15.6" customHeight="1" x14ac:dyDescent="0.25">
      <c r="A167" s="273"/>
      <c r="B167" s="275"/>
      <c r="C167" s="275"/>
      <c r="D167" s="275"/>
      <c r="E167" s="25"/>
      <c r="F167" s="275"/>
      <c r="G167" s="275"/>
      <c r="H167" s="276"/>
      <c r="I167" s="275"/>
      <c r="J167" s="275"/>
      <c r="K167" s="277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57"/>
      <c r="AE167" s="257"/>
      <c r="AF167" s="257"/>
      <c r="AG167" s="257"/>
      <c r="AH167" s="257"/>
      <c r="AI167" s="257"/>
      <c r="AJ167" s="257"/>
    </row>
    <row r="168" spans="1:36" s="274" customFormat="1" ht="15.6" customHeight="1" x14ac:dyDescent="0.25">
      <c r="A168" s="273"/>
      <c r="B168" s="275"/>
      <c r="C168" s="275"/>
      <c r="D168" s="275"/>
      <c r="E168" s="25"/>
      <c r="F168" s="275"/>
      <c r="G168" s="275"/>
      <c r="H168" s="276"/>
      <c r="I168" s="275"/>
      <c r="J168" s="275"/>
      <c r="K168" s="277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57"/>
      <c r="AE168" s="257"/>
      <c r="AF168" s="257"/>
      <c r="AG168" s="257"/>
      <c r="AH168" s="257"/>
      <c r="AI168" s="257"/>
      <c r="AJ168" s="257"/>
    </row>
    <row r="169" spans="1:36" s="274" customFormat="1" ht="15.6" customHeight="1" x14ac:dyDescent="0.25">
      <c r="A169" s="273"/>
      <c r="B169" s="275"/>
      <c r="C169" s="275"/>
      <c r="D169" s="275"/>
      <c r="E169" s="25"/>
      <c r="F169" s="275"/>
      <c r="G169" s="275"/>
      <c r="H169" s="276"/>
      <c r="I169" s="275"/>
      <c r="J169" s="275"/>
      <c r="K169" s="277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57"/>
      <c r="AE169" s="257"/>
      <c r="AF169" s="257"/>
      <c r="AG169" s="257"/>
      <c r="AH169" s="257"/>
      <c r="AI169" s="257"/>
      <c r="AJ169" s="257"/>
    </row>
    <row r="170" spans="1:36" s="274" customFormat="1" ht="15.6" customHeight="1" x14ac:dyDescent="0.25">
      <c r="A170" s="273"/>
      <c r="B170" s="275"/>
      <c r="C170" s="275"/>
      <c r="D170" s="275"/>
      <c r="E170" s="25"/>
      <c r="F170" s="275"/>
      <c r="G170" s="275"/>
      <c r="H170" s="276"/>
      <c r="I170" s="275"/>
      <c r="J170" s="275"/>
      <c r="K170" s="277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  <c r="AA170" s="275"/>
      <c r="AB170" s="275"/>
      <c r="AC170" s="275"/>
      <c r="AD170" s="257"/>
      <c r="AE170" s="257"/>
      <c r="AF170" s="257"/>
      <c r="AG170" s="257"/>
      <c r="AH170" s="257"/>
      <c r="AI170" s="257"/>
      <c r="AJ170" s="257"/>
    </row>
    <row r="171" spans="1:36" s="274" customFormat="1" ht="15.6" customHeight="1" x14ac:dyDescent="0.25">
      <c r="A171" s="273"/>
      <c r="B171" s="275"/>
      <c r="C171" s="275"/>
      <c r="D171" s="275"/>
      <c r="E171" s="25"/>
      <c r="F171" s="275"/>
      <c r="G171" s="275"/>
      <c r="H171" s="276"/>
      <c r="I171" s="275"/>
      <c r="J171" s="275"/>
      <c r="K171" s="277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5"/>
      <c r="AC171" s="275"/>
      <c r="AD171" s="257"/>
      <c r="AE171" s="257"/>
      <c r="AF171" s="257"/>
      <c r="AG171" s="257"/>
      <c r="AH171" s="257"/>
      <c r="AI171" s="257"/>
      <c r="AJ171" s="257"/>
    </row>
    <row r="172" spans="1:36" ht="15.6" customHeight="1" x14ac:dyDescent="0.25">
      <c r="AD172" s="257"/>
      <c r="AE172" s="257"/>
      <c r="AF172" s="257"/>
      <c r="AG172" s="257"/>
      <c r="AH172" s="257"/>
      <c r="AI172" s="257"/>
      <c r="AJ172" s="2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2023-02-14T09:38:17Z</dcterms:modified>
</cp:coreProperties>
</file>